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RIAL\Downloads\1. Skripsi Rafika\"/>
    </mc:Choice>
  </mc:AlternateContent>
  <bookViews>
    <workbookView xWindow="0" yWindow="0" windowWidth="20490" windowHeight="7755" firstSheet="4" activeTab="4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5" l="1"/>
  <c r="J20" i="5"/>
  <c r="J20" i="2" l="1"/>
  <c r="J20" i="1"/>
  <c r="J13" i="5" l="1"/>
  <c r="J18" i="2" l="1"/>
  <c r="F18" i="2"/>
  <c r="O22" i="1"/>
  <c r="O21" i="1"/>
  <c r="O20" i="1"/>
  <c r="O19" i="1"/>
  <c r="O18" i="1"/>
  <c r="O17" i="1"/>
  <c r="J9" i="3"/>
  <c r="K12" i="1" l="1"/>
  <c r="K8" i="1"/>
  <c r="K10" i="1"/>
  <c r="K11" i="1"/>
  <c r="D20" i="1"/>
  <c r="D21" i="1"/>
  <c r="L11" i="1"/>
  <c r="L23" i="5"/>
  <c r="L22" i="5"/>
  <c r="L19" i="5"/>
  <c r="L18" i="5"/>
  <c r="L24" i="2"/>
  <c r="L23" i="2"/>
  <c r="L22" i="2"/>
  <c r="L19" i="2"/>
  <c r="L18" i="2"/>
  <c r="J23" i="1"/>
  <c r="J22" i="1"/>
  <c r="J19" i="1"/>
  <c r="J18" i="1"/>
  <c r="J25" i="2"/>
  <c r="J24" i="2"/>
  <c r="J23" i="2"/>
  <c r="J22" i="2"/>
  <c r="J19" i="2"/>
  <c r="J25" i="5"/>
  <c r="J24" i="5"/>
  <c r="J23" i="5"/>
  <c r="J22" i="5"/>
  <c r="J19" i="5"/>
  <c r="J18" i="5"/>
  <c r="C21" i="5"/>
  <c r="D21" i="5"/>
  <c r="B21" i="5"/>
  <c r="F19" i="5"/>
  <c r="F18" i="5"/>
  <c r="D21" i="3"/>
  <c r="B21" i="3"/>
  <c r="F19" i="2"/>
  <c r="C21" i="2"/>
  <c r="D21" i="2"/>
  <c r="B21" i="2"/>
  <c r="C21" i="1"/>
  <c r="J24" i="1"/>
  <c r="B21" i="1"/>
  <c r="F19" i="1"/>
  <c r="F18" i="1"/>
  <c r="P12" i="1" l="1"/>
  <c r="P11" i="1"/>
  <c r="P10" i="1"/>
  <c r="P9" i="1"/>
  <c r="P8" i="1"/>
  <c r="O12" i="1"/>
  <c r="O11" i="1"/>
  <c r="O10" i="1"/>
  <c r="O9" i="1"/>
  <c r="O8" i="1"/>
  <c r="L10" i="1"/>
  <c r="L9" i="1"/>
  <c r="L8" i="1"/>
  <c r="P12" i="2"/>
  <c r="P11" i="2"/>
  <c r="P10" i="2"/>
  <c r="P9" i="2"/>
  <c r="P8" i="2"/>
  <c r="O12" i="2"/>
  <c r="O11" i="2"/>
  <c r="O10" i="2"/>
  <c r="O9" i="2"/>
  <c r="O8" i="2"/>
  <c r="M12" i="2"/>
  <c r="M11" i="2"/>
  <c r="M10" i="2"/>
  <c r="M9" i="2"/>
  <c r="M8" i="2"/>
  <c r="L13" i="2"/>
  <c r="L12" i="2"/>
  <c r="L11" i="2"/>
  <c r="L10" i="2"/>
  <c r="L9" i="2"/>
  <c r="L8" i="2"/>
  <c r="P12" i="5"/>
  <c r="P11" i="5"/>
  <c r="P10" i="5"/>
  <c r="P9" i="5"/>
  <c r="P8" i="5"/>
  <c r="O12" i="5"/>
  <c r="O11" i="5"/>
  <c r="O10" i="5"/>
  <c r="O9" i="5"/>
  <c r="O8" i="5"/>
  <c r="M12" i="5"/>
  <c r="M11" i="5"/>
  <c r="M10" i="5"/>
  <c r="M9" i="5"/>
  <c r="M8" i="5"/>
  <c r="L8" i="5"/>
  <c r="L9" i="5"/>
  <c r="L10" i="5"/>
  <c r="L11" i="5"/>
  <c r="L12" i="5"/>
  <c r="L13" i="5"/>
  <c r="J8" i="5" l="1"/>
  <c r="K8" i="5"/>
  <c r="J9" i="5"/>
  <c r="K9" i="5"/>
  <c r="J10" i="5"/>
  <c r="K10" i="5"/>
  <c r="J11" i="5"/>
  <c r="K11" i="5"/>
  <c r="N11" i="5"/>
  <c r="J12" i="5"/>
  <c r="K12" i="5"/>
  <c r="N12" i="5"/>
  <c r="J14" i="5"/>
  <c r="K14" i="5"/>
  <c r="K13" i="5" s="1"/>
  <c r="J2" i="5"/>
  <c r="J5" i="5" s="1"/>
  <c r="D19" i="5"/>
  <c r="C19" i="5"/>
  <c r="B19" i="5"/>
  <c r="E19" i="5" s="1"/>
  <c r="D18" i="5"/>
  <c r="D20" i="5" s="1"/>
  <c r="C18" i="5"/>
  <c r="C20" i="5" s="1"/>
  <c r="B18" i="5"/>
  <c r="E11" i="5"/>
  <c r="D11" i="5"/>
  <c r="C11" i="5"/>
  <c r="B11" i="5"/>
  <c r="E10" i="5"/>
  <c r="D10" i="5"/>
  <c r="C10" i="5"/>
  <c r="B10" i="5"/>
  <c r="G9" i="5"/>
  <c r="F9" i="5"/>
  <c r="G8" i="5"/>
  <c r="F8" i="5"/>
  <c r="G7" i="5"/>
  <c r="F7" i="5"/>
  <c r="G6" i="5"/>
  <c r="F6" i="5"/>
  <c r="G5" i="5"/>
  <c r="F5" i="5"/>
  <c r="G4" i="5"/>
  <c r="F4" i="5"/>
  <c r="F10" i="5" s="1"/>
  <c r="J11" i="4"/>
  <c r="J10" i="4"/>
  <c r="J9" i="4"/>
  <c r="J2" i="4"/>
  <c r="B11" i="4"/>
  <c r="E11" i="4"/>
  <c r="D11" i="4"/>
  <c r="C11" i="4"/>
  <c r="E10" i="4"/>
  <c r="D10" i="4"/>
  <c r="C10" i="4"/>
  <c r="B10" i="4"/>
  <c r="G9" i="4"/>
  <c r="F9" i="4"/>
  <c r="D19" i="4" s="1"/>
  <c r="G8" i="4"/>
  <c r="F8" i="4"/>
  <c r="C19" i="4" s="1"/>
  <c r="G7" i="4"/>
  <c r="F7" i="4"/>
  <c r="B19" i="4" s="1"/>
  <c r="E19" i="4" s="1"/>
  <c r="F19" i="4" s="1"/>
  <c r="G6" i="4"/>
  <c r="F6" i="4"/>
  <c r="D18" i="4" s="1"/>
  <c r="D20" i="4" s="1"/>
  <c r="D21" i="4" s="1"/>
  <c r="G5" i="4"/>
  <c r="F5" i="4"/>
  <c r="C18" i="4" s="1"/>
  <c r="C20" i="4" s="1"/>
  <c r="C21" i="4" s="1"/>
  <c r="G4" i="4"/>
  <c r="F4" i="4"/>
  <c r="J14" i="3"/>
  <c r="J11" i="3"/>
  <c r="J10" i="3"/>
  <c r="J8" i="3"/>
  <c r="J2" i="3"/>
  <c r="D19" i="3"/>
  <c r="B19" i="3"/>
  <c r="D18" i="3"/>
  <c r="D20" i="3" s="1"/>
  <c r="B18" i="3"/>
  <c r="E11" i="3"/>
  <c r="D11" i="3"/>
  <c r="C11" i="3"/>
  <c r="B11" i="3"/>
  <c r="E10" i="3"/>
  <c r="D10" i="3"/>
  <c r="C10" i="3"/>
  <c r="B10" i="3"/>
  <c r="G9" i="3"/>
  <c r="F9" i="3"/>
  <c r="G8" i="3"/>
  <c r="F8" i="3"/>
  <c r="C19" i="3" s="1"/>
  <c r="G7" i="3"/>
  <c r="F7" i="3"/>
  <c r="G6" i="3"/>
  <c r="F6" i="3"/>
  <c r="G5" i="3"/>
  <c r="F5" i="3"/>
  <c r="G4" i="3"/>
  <c r="F4" i="3"/>
  <c r="F10" i="3" s="1"/>
  <c r="K14" i="2"/>
  <c r="J14" i="2"/>
  <c r="K11" i="2"/>
  <c r="J11" i="2"/>
  <c r="K10" i="2"/>
  <c r="J10" i="2"/>
  <c r="K9" i="2"/>
  <c r="J9" i="2"/>
  <c r="K8" i="2"/>
  <c r="J8" i="2"/>
  <c r="J2" i="2"/>
  <c r="J5" i="2" s="1"/>
  <c r="D19" i="2"/>
  <c r="C19" i="2"/>
  <c r="B19" i="2"/>
  <c r="E19" i="2" s="1"/>
  <c r="D18" i="2"/>
  <c r="D20" i="2" s="1"/>
  <c r="C18" i="2"/>
  <c r="C20" i="2" s="1"/>
  <c r="B18" i="2"/>
  <c r="E11" i="2"/>
  <c r="D11" i="2"/>
  <c r="C11" i="2"/>
  <c r="B11" i="2"/>
  <c r="E10" i="2"/>
  <c r="D10" i="2"/>
  <c r="C10" i="2"/>
  <c r="B10" i="2"/>
  <c r="G9" i="2"/>
  <c r="F9" i="2"/>
  <c r="G8" i="2"/>
  <c r="F8" i="2"/>
  <c r="G7" i="2"/>
  <c r="F7" i="2"/>
  <c r="G6" i="2"/>
  <c r="F6" i="2"/>
  <c r="G5" i="2"/>
  <c r="F5" i="2"/>
  <c r="G4" i="2"/>
  <c r="F4" i="2"/>
  <c r="F10" i="2" s="1"/>
  <c r="K9" i="1"/>
  <c r="K14" i="1"/>
  <c r="J14" i="1"/>
  <c r="J11" i="1"/>
  <c r="J10" i="1"/>
  <c r="J9" i="1"/>
  <c r="J8" i="1"/>
  <c r="J2" i="1"/>
  <c r="J5" i="1" s="1"/>
  <c r="D19" i="1"/>
  <c r="C19" i="1"/>
  <c r="B19" i="1"/>
  <c r="E19" i="1" s="1"/>
  <c r="D18" i="1"/>
  <c r="C18" i="1"/>
  <c r="C20" i="1" s="1"/>
  <c r="B18" i="1"/>
  <c r="E11" i="1"/>
  <c r="D11" i="1"/>
  <c r="C11" i="1"/>
  <c r="B11" i="1"/>
  <c r="E10" i="1"/>
  <c r="D10" i="1"/>
  <c r="C10" i="1"/>
  <c r="B10" i="1"/>
  <c r="G9" i="1"/>
  <c r="F9" i="1"/>
  <c r="G8" i="1"/>
  <c r="F8" i="1"/>
  <c r="G7" i="1"/>
  <c r="F7" i="1"/>
  <c r="G6" i="1"/>
  <c r="F6" i="1"/>
  <c r="G5" i="1"/>
  <c r="F5" i="1"/>
  <c r="G4" i="1"/>
  <c r="F4" i="1"/>
  <c r="F10" i="1" s="1"/>
  <c r="E19" i="3" l="1"/>
  <c r="F19" i="3" s="1"/>
  <c r="C18" i="3"/>
  <c r="C20" i="3" s="1"/>
  <c r="J5" i="3"/>
  <c r="F10" i="4"/>
  <c r="J5" i="4" s="1"/>
  <c r="K14" i="4" s="1"/>
  <c r="K9" i="4"/>
  <c r="B18" i="4"/>
  <c r="K8" i="4"/>
  <c r="J14" i="4"/>
  <c r="J8" i="4"/>
  <c r="J12" i="4"/>
  <c r="B20" i="5"/>
  <c r="E20" i="5" s="1"/>
  <c r="E18" i="5"/>
  <c r="B20" i="4"/>
  <c r="E18" i="4"/>
  <c r="J13" i="3"/>
  <c r="J12" i="3"/>
  <c r="B20" i="3"/>
  <c r="E20" i="3" s="1"/>
  <c r="E18" i="3"/>
  <c r="J13" i="2"/>
  <c r="K13" i="2"/>
  <c r="K12" i="2"/>
  <c r="J12" i="2"/>
  <c r="N11" i="2"/>
  <c r="B20" i="2"/>
  <c r="E20" i="2" s="1"/>
  <c r="E18" i="2"/>
  <c r="J13" i="1"/>
  <c r="K13" i="1"/>
  <c r="L13" i="1" s="1"/>
  <c r="L12" i="1"/>
  <c r="M12" i="1" s="1"/>
  <c r="J12" i="1"/>
  <c r="B20" i="1"/>
  <c r="E20" i="1" s="1"/>
  <c r="E18" i="1"/>
  <c r="F18" i="3" l="1"/>
  <c r="K10" i="3"/>
  <c r="L10" i="3" s="1"/>
  <c r="K14" i="3"/>
  <c r="K9" i="3"/>
  <c r="K8" i="3"/>
  <c r="L8" i="3" s="1"/>
  <c r="C21" i="3"/>
  <c r="K11" i="3"/>
  <c r="L11" i="3" s="1"/>
  <c r="P12" i="3"/>
  <c r="P11" i="3"/>
  <c r="P10" i="3"/>
  <c r="P9" i="3"/>
  <c r="P8" i="3"/>
  <c r="O12" i="3"/>
  <c r="O10" i="3"/>
  <c r="O11" i="3"/>
  <c r="O9" i="3"/>
  <c r="O8" i="3"/>
  <c r="J25" i="1"/>
  <c r="M9" i="1"/>
  <c r="M11" i="1"/>
  <c r="N11" i="1" s="1"/>
  <c r="M8" i="1"/>
  <c r="M10" i="1"/>
  <c r="F18" i="4"/>
  <c r="K10" i="4"/>
  <c r="L10" i="4" s="1"/>
  <c r="E20" i="4"/>
  <c r="B21" i="4"/>
  <c r="K11" i="4"/>
  <c r="L11" i="4" s="1"/>
  <c r="J13" i="4"/>
  <c r="L8" i="4"/>
  <c r="L9" i="4"/>
  <c r="K12" i="4"/>
  <c r="L12" i="4" s="1"/>
  <c r="K13" i="4"/>
  <c r="L13" i="4" s="1"/>
  <c r="N10" i="5"/>
  <c r="N9" i="5"/>
  <c r="N8" i="5"/>
  <c r="N10" i="2"/>
  <c r="N12" i="2"/>
  <c r="N9" i="2"/>
  <c r="N8" i="2"/>
  <c r="N10" i="1"/>
  <c r="N12" i="1"/>
  <c r="N9" i="1"/>
  <c r="N8" i="1"/>
  <c r="L9" i="3" l="1"/>
  <c r="K12" i="3"/>
  <c r="L12" i="3" s="1"/>
  <c r="K13" i="3"/>
  <c r="L13" i="3" s="1"/>
  <c r="M12" i="3"/>
  <c r="N12" i="3" s="1"/>
  <c r="M11" i="3"/>
  <c r="N11" i="3" s="1"/>
  <c r="M10" i="3"/>
  <c r="N10" i="3" s="1"/>
  <c r="M8" i="3"/>
  <c r="N8" i="3" s="1"/>
  <c r="M9" i="3"/>
  <c r="N9" i="3" s="1"/>
  <c r="L19" i="1"/>
  <c r="L18" i="1"/>
  <c r="L24" i="1"/>
  <c r="L22" i="1"/>
  <c r="L23" i="1"/>
  <c r="M12" i="4"/>
  <c r="M9" i="4"/>
  <c r="M8" i="4"/>
  <c r="P9" i="4"/>
  <c r="O9" i="4"/>
  <c r="P10" i="4"/>
  <c r="O10" i="4"/>
  <c r="P11" i="4"/>
  <c r="O11" i="4"/>
  <c r="P12" i="4"/>
  <c r="O12" i="4"/>
  <c r="P8" i="4"/>
  <c r="O8" i="4"/>
  <c r="M11" i="4"/>
  <c r="N11" i="4" s="1"/>
  <c r="M10" i="4"/>
  <c r="N10" i="4" s="1"/>
  <c r="N8" i="4" l="1"/>
  <c r="N9" i="4"/>
  <c r="N12" i="4"/>
</calcChain>
</file>

<file path=xl/sharedStrings.xml><?xml version="1.0" encoding="utf-8"?>
<sst xmlns="http://schemas.openxmlformats.org/spreadsheetml/2006/main" count="253" uniqueCount="52">
  <si>
    <t>Perlakuan</t>
  </si>
  <si>
    <t>Ulangan</t>
  </si>
  <si>
    <t>Jumlah</t>
  </si>
  <si>
    <t>Rata-Rata</t>
  </si>
  <si>
    <t>V1K1</t>
  </si>
  <si>
    <t>V1K2</t>
  </si>
  <si>
    <t>V1K3</t>
  </si>
  <si>
    <t>V2K1</t>
  </si>
  <si>
    <t>V2K2</t>
  </si>
  <si>
    <t>V2K3</t>
  </si>
  <si>
    <t>JUMLAH</t>
  </si>
  <si>
    <t>RATA-RATA</t>
  </si>
  <si>
    <t>V</t>
  </si>
  <si>
    <t>K</t>
  </si>
  <si>
    <t xml:space="preserve">Jumlah </t>
  </si>
  <si>
    <t>r (Ulangan)</t>
  </si>
  <si>
    <t>FK</t>
  </si>
  <si>
    <t>SK</t>
  </si>
  <si>
    <t>db</t>
  </si>
  <si>
    <t>JK</t>
  </si>
  <si>
    <t>KT</t>
  </si>
  <si>
    <t>Fhit</t>
  </si>
  <si>
    <t>F5%</t>
  </si>
  <si>
    <t>F1%</t>
  </si>
  <si>
    <t xml:space="preserve"> r (Ulangan)</t>
  </si>
  <si>
    <t>VK</t>
  </si>
  <si>
    <t>Galat</t>
  </si>
  <si>
    <t>Total</t>
  </si>
  <si>
    <t>Kelompok</t>
  </si>
  <si>
    <t>Notasi</t>
  </si>
  <si>
    <t>V1</t>
  </si>
  <si>
    <t>V2</t>
  </si>
  <si>
    <t>BNJ</t>
  </si>
  <si>
    <t>K1</t>
  </si>
  <si>
    <t>K2</t>
  </si>
  <si>
    <t>K3</t>
  </si>
  <si>
    <t>sd(2,15)</t>
  </si>
  <si>
    <t>sd(3,15)</t>
  </si>
  <si>
    <t>a</t>
  </si>
  <si>
    <t>b</t>
  </si>
  <si>
    <t>35 HST</t>
  </si>
  <si>
    <t>(Varietas Red Rapid)V1</t>
  </si>
  <si>
    <t>(Varietas Lolorosa) V2</t>
  </si>
  <si>
    <t>BNJ 5%</t>
  </si>
  <si>
    <t>tn</t>
  </si>
  <si>
    <t xml:space="preserve">(Pemberian 25 ml) K1 </t>
  </si>
  <si>
    <t>(Pemberian 50 ml) K2</t>
  </si>
  <si>
    <t>(Pemberian 75 ml) K3</t>
  </si>
  <si>
    <t>14 HST</t>
  </si>
  <si>
    <t>21 HST</t>
  </si>
  <si>
    <t>28 HST</t>
  </si>
  <si>
    <t>7 HST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</si>
</sst>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5"/>
  <sheetViews>
    <sheetView topLeftCell="F5" workbookViewId="0">
      <selection activeCell="J20" sqref="J20"/>
    </sheetView>
  </sheetViews>
  <sheetFormatPr defaultRowHeight="15" x14ac:dyDescent="0.25"/>
  <cols>
    <col min="1" max="1" width="12.85546875" customWidth="1"/>
    <col min="6" max="6" width="11.140625" bestFit="1" customWidth="1"/>
    <col min="9" max="9" width="12.7109375" customWidth="1"/>
    <col min="14" max="14" width="21.5703125" customWidth="1"/>
    <col min="15" max="15" width="13" customWidth="1"/>
    <col min="17" max="17" width="11" bestFit="1" customWidth="1"/>
    <col min="19" max="19" width="10.7109375" customWidth="1"/>
  </cols>
  <sheetData>
    <row r="2" spans="1:22" x14ac:dyDescent="0.25">
      <c r="A2" s="3" t="s">
        <v>0</v>
      </c>
      <c r="B2" s="5" t="s">
        <v>1</v>
      </c>
      <c r="C2" s="6"/>
      <c r="D2" s="6"/>
      <c r="E2" s="7"/>
      <c r="F2" s="3" t="s">
        <v>2</v>
      </c>
      <c r="G2" s="3" t="s">
        <v>3</v>
      </c>
      <c r="I2" s="1" t="s">
        <v>15</v>
      </c>
      <c r="J2" s="1">
        <f>4</f>
        <v>4</v>
      </c>
    </row>
    <row r="3" spans="1:22" x14ac:dyDescent="0.25">
      <c r="A3" s="4"/>
      <c r="B3" s="1">
        <v>1</v>
      </c>
      <c r="C3" s="1">
        <v>2</v>
      </c>
      <c r="D3" s="1">
        <v>3</v>
      </c>
      <c r="E3" s="1">
        <v>4</v>
      </c>
      <c r="F3" s="4"/>
      <c r="G3" s="4"/>
      <c r="I3" s="1" t="s">
        <v>12</v>
      </c>
      <c r="J3" s="1">
        <v>2</v>
      </c>
    </row>
    <row r="4" spans="1:22" x14ac:dyDescent="0.25">
      <c r="A4" s="1" t="s">
        <v>4</v>
      </c>
      <c r="B4" s="1">
        <v>6.67</v>
      </c>
      <c r="C4" s="1">
        <v>6</v>
      </c>
      <c r="D4" s="1">
        <v>7</v>
      </c>
      <c r="E4" s="1">
        <v>5.33</v>
      </c>
      <c r="F4" s="1">
        <f>SUM(B4:E4)</f>
        <v>25</v>
      </c>
      <c r="G4" s="1">
        <f>AVERAGE(B4:E4)</f>
        <v>6.25</v>
      </c>
      <c r="I4" s="1" t="s">
        <v>13</v>
      </c>
      <c r="J4" s="1">
        <v>3</v>
      </c>
    </row>
    <row r="5" spans="1:22" x14ac:dyDescent="0.25">
      <c r="A5" s="1" t="s">
        <v>5</v>
      </c>
      <c r="B5" s="1">
        <v>6.33</v>
      </c>
      <c r="C5" s="1">
        <v>5.66</v>
      </c>
      <c r="D5" s="1">
        <v>6.67</v>
      </c>
      <c r="E5" s="1">
        <v>5.33</v>
      </c>
      <c r="F5" s="1">
        <f t="shared" ref="F5:F9" si="0">SUM(B5:E5)</f>
        <v>23.990000000000002</v>
      </c>
      <c r="G5" s="1">
        <f t="shared" ref="G5:G9" si="1">AVERAGE(B5:E5)</f>
        <v>5.9975000000000005</v>
      </c>
      <c r="I5" s="1" t="s">
        <v>16</v>
      </c>
      <c r="J5" s="1">
        <f>F10^2/(J2*J3*J4)</f>
        <v>518.94000000000005</v>
      </c>
    </row>
    <row r="6" spans="1:22" x14ac:dyDescent="0.25">
      <c r="A6" s="1" t="s">
        <v>6</v>
      </c>
      <c r="B6" s="1">
        <v>5.33</v>
      </c>
      <c r="C6" s="1">
        <v>6.33</v>
      </c>
      <c r="D6" s="1">
        <v>5.33</v>
      </c>
      <c r="E6" s="1">
        <v>5.33</v>
      </c>
      <c r="F6" s="1">
        <f t="shared" si="0"/>
        <v>22.32</v>
      </c>
      <c r="G6" s="1">
        <f t="shared" si="1"/>
        <v>5.58</v>
      </c>
    </row>
    <row r="7" spans="1:22" x14ac:dyDescent="0.25">
      <c r="A7" s="1" t="s">
        <v>7</v>
      </c>
      <c r="B7" s="1">
        <v>3.33</v>
      </c>
      <c r="C7" s="1">
        <v>3.66</v>
      </c>
      <c r="D7" s="1">
        <v>3</v>
      </c>
      <c r="E7" s="1">
        <v>3</v>
      </c>
      <c r="F7" s="1">
        <f t="shared" si="0"/>
        <v>12.99</v>
      </c>
      <c r="G7" s="1">
        <f t="shared" si="1"/>
        <v>3.2475000000000001</v>
      </c>
      <c r="I7" s="1" t="s">
        <v>17</v>
      </c>
      <c r="J7" s="1" t="s">
        <v>18</v>
      </c>
      <c r="K7" s="1" t="s">
        <v>19</v>
      </c>
      <c r="L7" s="1" t="s">
        <v>20</v>
      </c>
      <c r="M7" s="1" t="s">
        <v>21</v>
      </c>
      <c r="N7" s="1"/>
      <c r="O7" s="1" t="s">
        <v>22</v>
      </c>
      <c r="P7" s="1" t="s">
        <v>23</v>
      </c>
    </row>
    <row r="8" spans="1:22" x14ac:dyDescent="0.25">
      <c r="A8" s="1" t="s">
        <v>8</v>
      </c>
      <c r="B8" s="1">
        <v>2.33</v>
      </c>
      <c r="C8" s="1">
        <v>3.33</v>
      </c>
      <c r="D8" s="1">
        <v>3.33</v>
      </c>
      <c r="E8" s="1">
        <v>3.33</v>
      </c>
      <c r="F8" s="1">
        <f t="shared" si="0"/>
        <v>12.32</v>
      </c>
      <c r="G8" s="1">
        <f t="shared" si="1"/>
        <v>3.08</v>
      </c>
      <c r="I8" s="1" t="s">
        <v>28</v>
      </c>
      <c r="J8" s="1">
        <f>J2-1</f>
        <v>3</v>
      </c>
      <c r="K8" s="1">
        <f>SUMSQ(B10:E10)/(J3*J4)-J5</f>
        <v>1.8224333333332652</v>
      </c>
      <c r="L8" s="1">
        <f t="shared" ref="L8:L13" si="2">K8/J8</f>
        <v>0.60747777777775502</v>
      </c>
      <c r="M8" s="1">
        <f>L8/L13</f>
        <v>2.1936853255438331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22" x14ac:dyDescent="0.25">
      <c r="A9" s="1" t="s">
        <v>9</v>
      </c>
      <c r="B9" s="1">
        <v>3.66</v>
      </c>
      <c r="C9" s="1">
        <v>4.66</v>
      </c>
      <c r="D9" s="1">
        <v>3.66</v>
      </c>
      <c r="E9" s="1">
        <v>3</v>
      </c>
      <c r="F9" s="1">
        <f t="shared" si="0"/>
        <v>14.98</v>
      </c>
      <c r="G9" s="1">
        <f t="shared" si="1"/>
        <v>3.7450000000000001</v>
      </c>
      <c r="I9" s="1" t="s">
        <v>0</v>
      </c>
      <c r="J9" s="1">
        <f>J3*J4-1</f>
        <v>5</v>
      </c>
      <c r="K9" s="1">
        <f>SUMSQ(F4:F9)/J2-J5</f>
        <v>41.966350000000034</v>
      </c>
      <c r="L9" s="1">
        <f t="shared" si="2"/>
        <v>8.3932700000000064</v>
      </c>
      <c r="M9" s="1">
        <f>L9/L13</f>
        <v>30.309245713780463</v>
      </c>
      <c r="N9" s="1" t="str">
        <f>IF(M9&lt;O9,"TN",IF(M9&lt;P9,"*","**"))</f>
        <v>**</v>
      </c>
      <c r="O9" s="1">
        <f>FINV(5%,$J9,$J13)</f>
        <v>2.9012945362361564</v>
      </c>
      <c r="P9" s="1">
        <f>FINV(1%,$J9,$J13)</f>
        <v>4.5556139846530046</v>
      </c>
    </row>
    <row r="10" spans="1:22" x14ac:dyDescent="0.25">
      <c r="A10" s="1" t="s">
        <v>10</v>
      </c>
      <c r="B10" s="1">
        <f>SUM(B4:B9)</f>
        <v>27.649999999999995</v>
      </c>
      <c r="C10" s="1">
        <f>SUM(C4:C9)</f>
        <v>29.640000000000004</v>
      </c>
      <c r="D10" s="1">
        <f>SUM(D4:D9)</f>
        <v>28.99</v>
      </c>
      <c r="E10" s="1">
        <f>SUM(E4:E9)</f>
        <v>25.32</v>
      </c>
      <c r="F10" s="1">
        <f>SUM(F4:F9)</f>
        <v>111.60000000000001</v>
      </c>
      <c r="G10" s="1"/>
      <c r="I10" s="1" t="s">
        <v>12</v>
      </c>
      <c r="J10" s="1">
        <f>J3-1</f>
        <v>1</v>
      </c>
      <c r="K10" s="1">
        <f>SUMSQ(E18:E19)/(J2*J4)-J5</f>
        <v>40.093349999999987</v>
      </c>
      <c r="L10" s="1">
        <f t="shared" si="2"/>
        <v>40.093349999999987</v>
      </c>
      <c r="M10" s="1">
        <f>L10/L13</f>
        <v>144.78256944416162</v>
      </c>
      <c r="N10" s="1" t="str">
        <f t="shared" ref="N10:N12" si="3">IF(M10&lt;O10,"TN",IF(M10&lt;P10,"*","**"))</f>
        <v>**</v>
      </c>
      <c r="O10" s="1">
        <f>FINV(5%,$J10,$J13)</f>
        <v>4.5430771652669701</v>
      </c>
      <c r="P10" s="1">
        <f>FINV(1%,$J10,$J13)</f>
        <v>8.6831168176389504</v>
      </c>
    </row>
    <row r="11" spans="1:22" x14ac:dyDescent="0.25">
      <c r="A11" s="1" t="s">
        <v>11</v>
      </c>
      <c r="B11" s="1">
        <f>AVERAGE(B4:B9)</f>
        <v>4.6083333333333325</v>
      </c>
      <c r="C11" s="1">
        <f>AVERAGE(C4:C9)</f>
        <v>4.9400000000000004</v>
      </c>
      <c r="D11" s="1">
        <f>AVERAGE(D4:D9)</f>
        <v>4.8316666666666661</v>
      </c>
      <c r="E11" s="1">
        <f>AVERAGE(E4:E9)</f>
        <v>4.22</v>
      </c>
      <c r="F11" s="1"/>
      <c r="G11" s="1"/>
      <c r="I11" s="1" t="s">
        <v>13</v>
      </c>
      <c r="J11" s="1">
        <f>J4-1</f>
        <v>2</v>
      </c>
      <c r="K11" s="1">
        <f>SUMSQ(B20:D20)/(J2*J3)-J5</f>
        <v>0.17827499999998508</v>
      </c>
      <c r="L11" s="1">
        <f t="shared" si="2"/>
        <v>8.9137499999992542E-2</v>
      </c>
      <c r="M11" s="1">
        <f>L11/L13</f>
        <v>0.32188770167192021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22" x14ac:dyDescent="0.25">
      <c r="I12" s="1" t="s">
        <v>25</v>
      </c>
      <c r="J12" s="1">
        <f>J10*J11</f>
        <v>2</v>
      </c>
      <c r="K12" s="1">
        <f>K9-K10-K11</f>
        <v>1.6947250000000622</v>
      </c>
      <c r="L12" s="1">
        <f t="shared" si="2"/>
        <v>0.8473625000000311</v>
      </c>
      <c r="M12" s="1">
        <f>L12/L13</f>
        <v>3.059941860698419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22" x14ac:dyDescent="0.25">
      <c r="I13" s="1" t="s">
        <v>26</v>
      </c>
      <c r="J13" s="1">
        <f>J14-J9-J8</f>
        <v>15</v>
      </c>
      <c r="K13" s="1">
        <f>K14-K9-K8</f>
        <v>4.1538166666667848</v>
      </c>
      <c r="L13" s="1">
        <f t="shared" si="2"/>
        <v>0.276921111111119</v>
      </c>
      <c r="M13" s="1"/>
      <c r="N13" s="1"/>
      <c r="O13" s="1"/>
      <c r="P13" s="1"/>
    </row>
    <row r="14" spans="1:22" x14ac:dyDescent="0.25">
      <c r="I14" s="1" t="s">
        <v>27</v>
      </c>
      <c r="J14" s="1">
        <f>(J2*J3*J4)-1</f>
        <v>23</v>
      </c>
      <c r="K14" s="1">
        <f>SUMSQ(B4:E9)-J5</f>
        <v>47.942600000000084</v>
      </c>
      <c r="L14" s="1"/>
      <c r="M14" s="1"/>
      <c r="N14" s="1"/>
      <c r="O14" s="1"/>
      <c r="P14" s="1"/>
    </row>
    <row r="16" spans="1:22" x14ac:dyDescent="0.25">
      <c r="A16" s="1" t="s">
        <v>12</v>
      </c>
      <c r="B16" s="1"/>
      <c r="C16" s="1" t="s">
        <v>13</v>
      </c>
      <c r="D16" s="1"/>
      <c r="E16" s="3" t="s">
        <v>2</v>
      </c>
      <c r="F16" s="8" t="s">
        <v>11</v>
      </c>
      <c r="I16" s="1" t="s">
        <v>0</v>
      </c>
      <c r="J16" s="1" t="s">
        <v>3</v>
      </c>
      <c r="K16" s="1" t="s">
        <v>29</v>
      </c>
      <c r="N16" s="2" t="s">
        <v>0</v>
      </c>
      <c r="O16" s="2" t="s">
        <v>51</v>
      </c>
      <c r="P16" s="2"/>
      <c r="Q16" s="2" t="s">
        <v>48</v>
      </c>
      <c r="R16" s="2"/>
      <c r="S16" s="2" t="s">
        <v>49</v>
      </c>
      <c r="T16" s="2" t="s">
        <v>50</v>
      </c>
      <c r="U16" s="2" t="s">
        <v>40</v>
      </c>
      <c r="V16" s="2"/>
    </row>
    <row r="17" spans="1:22" x14ac:dyDescent="0.25">
      <c r="A17" s="1"/>
      <c r="B17" s="1">
        <v>1</v>
      </c>
      <c r="C17" s="1">
        <v>2</v>
      </c>
      <c r="D17" s="1">
        <v>3</v>
      </c>
      <c r="E17" s="4"/>
      <c r="F17" s="9"/>
      <c r="I17" s="1" t="s">
        <v>12</v>
      </c>
      <c r="J17" s="1"/>
      <c r="K17" s="1"/>
      <c r="N17" s="2" t="s">
        <v>41</v>
      </c>
      <c r="O17" s="2">
        <f>J18</f>
        <v>5.9424999999999999</v>
      </c>
      <c r="P17" s="2" t="s">
        <v>39</v>
      </c>
      <c r="Q17" s="1">
        <v>5.1083333299999998</v>
      </c>
      <c r="R17" s="2" t="s">
        <v>39</v>
      </c>
      <c r="S17" s="2">
        <v>6.6083333299999998</v>
      </c>
      <c r="T17" s="2">
        <v>7.6074999999999999</v>
      </c>
      <c r="U17" s="2">
        <v>13.3583</v>
      </c>
      <c r="V17" s="2" t="s">
        <v>39</v>
      </c>
    </row>
    <row r="18" spans="1:22" x14ac:dyDescent="0.25">
      <c r="A18" s="1">
        <v>1</v>
      </c>
      <c r="B18" s="1">
        <f>SUM(F4)</f>
        <v>25</v>
      </c>
      <c r="C18" s="1">
        <f>SUM(F5)</f>
        <v>23.990000000000002</v>
      </c>
      <c r="D18" s="1">
        <f>SUM(F6)</f>
        <v>22.32</v>
      </c>
      <c r="E18" s="1">
        <f>SUM(B18:D18)</f>
        <v>71.31</v>
      </c>
      <c r="F18" s="1">
        <f>E18/12</f>
        <v>5.9424999999999999</v>
      </c>
      <c r="I18" s="1" t="s">
        <v>30</v>
      </c>
      <c r="J18" s="1">
        <f>F18</f>
        <v>5.9424999999999999</v>
      </c>
      <c r="K18" s="1"/>
      <c r="L18">
        <f>J19+J20</f>
        <v>3.8147502012736805</v>
      </c>
      <c r="N18" s="2" t="s">
        <v>42</v>
      </c>
      <c r="O18" s="2">
        <f>J19</f>
        <v>3.3575000000000004</v>
      </c>
      <c r="P18" s="2" t="s">
        <v>38</v>
      </c>
      <c r="Q18" s="2">
        <v>3.83</v>
      </c>
      <c r="R18" s="2" t="s">
        <v>38</v>
      </c>
      <c r="S18" s="2">
        <v>4.9141666700000002</v>
      </c>
      <c r="T18" s="2">
        <v>6.8574999999999999</v>
      </c>
      <c r="U18" s="2">
        <v>8.4975000000000005</v>
      </c>
      <c r="V18" s="2" t="s">
        <v>38</v>
      </c>
    </row>
    <row r="19" spans="1:22" x14ac:dyDescent="0.25">
      <c r="A19" s="1">
        <v>2</v>
      </c>
      <c r="B19" s="1">
        <f>SUM(F7)</f>
        <v>12.99</v>
      </c>
      <c r="C19" s="1">
        <f>SUM(F8)</f>
        <v>12.32</v>
      </c>
      <c r="D19" s="1">
        <f>SUM(F9)</f>
        <v>14.98</v>
      </c>
      <c r="E19" s="1">
        <f t="shared" ref="E19:E20" si="4">SUM(B19:D19)</f>
        <v>40.290000000000006</v>
      </c>
      <c r="F19" s="1">
        <f>E19/12</f>
        <v>3.3575000000000004</v>
      </c>
      <c r="I19" s="1" t="s">
        <v>31</v>
      </c>
      <c r="J19" s="1">
        <f>F19</f>
        <v>3.3575000000000004</v>
      </c>
      <c r="K19" s="1"/>
      <c r="L19">
        <f>J18+J20</f>
        <v>6.3997502012736796</v>
      </c>
      <c r="N19" s="2" t="s">
        <v>43</v>
      </c>
      <c r="O19" s="2">
        <f>J20</f>
        <v>0.45725020127367988</v>
      </c>
      <c r="P19" s="2"/>
      <c r="Q19" s="2">
        <v>1.55570546</v>
      </c>
      <c r="R19" s="2"/>
      <c r="S19" s="2" t="s">
        <v>44</v>
      </c>
      <c r="T19" s="2" t="s">
        <v>44</v>
      </c>
      <c r="U19" s="2">
        <v>4.2423799999999998</v>
      </c>
      <c r="V19" s="2"/>
    </row>
    <row r="20" spans="1:22" x14ac:dyDescent="0.25">
      <c r="A20" s="1" t="s">
        <v>14</v>
      </c>
      <c r="B20" s="1">
        <f>SUM(B18:B19)</f>
        <v>37.99</v>
      </c>
      <c r="C20" s="1">
        <f>SUM(C18:C19)</f>
        <v>36.31</v>
      </c>
      <c r="D20" s="1">
        <f>SUM(D18:D19)</f>
        <v>37.299999999999997</v>
      </c>
      <c r="E20" s="1">
        <f t="shared" si="4"/>
        <v>111.60000000000001</v>
      </c>
      <c r="G20" t="s">
        <v>36</v>
      </c>
      <c r="H20">
        <v>3.01</v>
      </c>
      <c r="I20" s="1" t="s">
        <v>32</v>
      </c>
      <c r="J20" s="1">
        <f>H20*((L13/12)^0.5)</f>
        <v>0.45725020127367988</v>
      </c>
      <c r="K20" s="1"/>
      <c r="N20" s="2" t="s">
        <v>45</v>
      </c>
      <c r="O20" s="2">
        <f>J22</f>
        <v>4.7487500000000002</v>
      </c>
      <c r="P20" s="2"/>
      <c r="Q20" s="2">
        <v>4.7462499999999999</v>
      </c>
      <c r="R20" s="2"/>
      <c r="S20" s="2">
        <v>6.4137000000000004</v>
      </c>
      <c r="T20" s="2">
        <v>8.7462499999999999</v>
      </c>
      <c r="U20" s="2">
        <v>12.205</v>
      </c>
      <c r="V20" s="2"/>
    </row>
    <row r="21" spans="1:22" x14ac:dyDescent="0.25">
      <c r="A21" s="1" t="s">
        <v>11</v>
      </c>
      <c r="B21" s="1">
        <f>B20/8</f>
        <v>4.7487500000000002</v>
      </c>
      <c r="C21" s="1">
        <f t="shared" ref="C21:D21" si="5">C20/8</f>
        <v>4.5387500000000003</v>
      </c>
      <c r="D21" s="1">
        <f t="shared" si="5"/>
        <v>4.6624999999999996</v>
      </c>
      <c r="I21" s="1" t="s">
        <v>13</v>
      </c>
      <c r="J21" s="1"/>
      <c r="K21" s="1"/>
      <c r="N21" s="2" t="s">
        <v>46</v>
      </c>
      <c r="O21" s="2">
        <f>J23</f>
        <v>4.5387500000000003</v>
      </c>
      <c r="P21" s="2"/>
      <c r="Q21" s="2">
        <v>4.2462499999999999</v>
      </c>
      <c r="R21" s="2"/>
      <c r="S21" s="2">
        <v>5.9550000000000001</v>
      </c>
      <c r="T21" s="2">
        <v>6.4124999999999996</v>
      </c>
      <c r="U21" s="2">
        <v>10.4975</v>
      </c>
      <c r="V21" s="2"/>
    </row>
    <row r="22" spans="1:22" x14ac:dyDescent="0.25">
      <c r="I22" s="1" t="s">
        <v>33</v>
      </c>
      <c r="J22" s="1">
        <f>B21</f>
        <v>4.7487500000000002</v>
      </c>
      <c r="K22" s="1"/>
      <c r="L22">
        <f>J23+J25</f>
        <v>5.5043874518219242</v>
      </c>
      <c r="N22" s="2" t="s">
        <v>47</v>
      </c>
      <c r="O22" s="2">
        <f>J24</f>
        <v>4.6624999999999996</v>
      </c>
      <c r="P22" s="2"/>
      <c r="Q22" s="2">
        <v>4.415</v>
      </c>
      <c r="R22" s="2"/>
      <c r="S22" s="2">
        <v>4.915</v>
      </c>
      <c r="T22" s="2">
        <v>6.5387500000000003</v>
      </c>
      <c r="U22" s="2">
        <v>10.081300000000001</v>
      </c>
      <c r="V22" s="2"/>
    </row>
    <row r="23" spans="1:22" x14ac:dyDescent="0.25">
      <c r="I23" s="1" t="s">
        <v>34</v>
      </c>
      <c r="J23" s="1">
        <f>C21</f>
        <v>4.5387500000000003</v>
      </c>
      <c r="K23" s="1"/>
      <c r="L23">
        <f>J24+J25</f>
        <v>5.6281374518219236</v>
      </c>
      <c r="N23" s="2" t="s">
        <v>43</v>
      </c>
      <c r="O23" s="2" t="s">
        <v>44</v>
      </c>
      <c r="P23" s="2"/>
      <c r="Q23" s="2" t="s">
        <v>44</v>
      </c>
      <c r="R23" s="2"/>
      <c r="S23" s="2" t="s">
        <v>44</v>
      </c>
      <c r="T23" s="2" t="s">
        <v>44</v>
      </c>
      <c r="U23" s="2" t="s">
        <v>44</v>
      </c>
      <c r="V23" s="2"/>
    </row>
    <row r="24" spans="1:22" x14ac:dyDescent="0.25">
      <c r="I24" s="1" t="s">
        <v>35</v>
      </c>
      <c r="J24" s="1">
        <f>D21</f>
        <v>4.6624999999999996</v>
      </c>
      <c r="K24" s="1"/>
      <c r="L24">
        <f>J22+J25</f>
        <v>5.7143874518219242</v>
      </c>
    </row>
    <row r="25" spans="1:22" x14ac:dyDescent="0.25">
      <c r="G25" t="s">
        <v>37</v>
      </c>
      <c r="H25">
        <v>3.67</v>
      </c>
      <c r="I25" s="1" t="s">
        <v>32</v>
      </c>
      <c r="J25" s="1">
        <f>H25*((L13/J2)^0.5)</f>
        <v>0.96563745182192362</v>
      </c>
      <c r="K25" s="1"/>
    </row>
  </sheetData>
  <mergeCells count="6">
    <mergeCell ref="A2:A3"/>
    <mergeCell ref="B2:E2"/>
    <mergeCell ref="F2:F3"/>
    <mergeCell ref="G2:G3"/>
    <mergeCell ref="F16:F17"/>
    <mergeCell ref="E16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topLeftCell="A5" workbookViewId="0">
      <selection activeCell="J20" sqref="J20"/>
    </sheetView>
  </sheetViews>
  <sheetFormatPr defaultRowHeight="15" x14ac:dyDescent="0.25"/>
  <cols>
    <col min="1" max="1" width="17" customWidth="1"/>
    <col min="6" max="6" width="11.28515625" customWidth="1"/>
    <col min="9" max="9" width="12.140625" customWidth="1"/>
    <col min="10" max="10" width="11.28515625" customWidth="1"/>
  </cols>
  <sheetData>
    <row r="2" spans="1:16" x14ac:dyDescent="0.25">
      <c r="A2" s="3" t="s">
        <v>0</v>
      </c>
      <c r="B2" s="5" t="s">
        <v>1</v>
      </c>
      <c r="C2" s="6"/>
      <c r="D2" s="6"/>
      <c r="E2" s="7"/>
      <c r="F2" s="3" t="s">
        <v>2</v>
      </c>
      <c r="G2" s="3" t="s">
        <v>3</v>
      </c>
      <c r="I2" s="1" t="s">
        <v>15</v>
      </c>
      <c r="J2" s="1">
        <f>4</f>
        <v>4</v>
      </c>
    </row>
    <row r="3" spans="1:16" x14ac:dyDescent="0.25">
      <c r="A3" s="4"/>
      <c r="B3" s="1">
        <v>1</v>
      </c>
      <c r="C3" s="1">
        <v>2</v>
      </c>
      <c r="D3" s="1">
        <v>3</v>
      </c>
      <c r="E3" s="1">
        <v>4</v>
      </c>
      <c r="F3" s="4"/>
      <c r="G3" s="4"/>
      <c r="I3" s="1" t="s">
        <v>12</v>
      </c>
      <c r="J3" s="1">
        <v>2</v>
      </c>
    </row>
    <row r="4" spans="1:16" x14ac:dyDescent="0.25">
      <c r="A4" s="1" t="s">
        <v>4</v>
      </c>
      <c r="B4" s="1">
        <v>6</v>
      </c>
      <c r="C4" s="1">
        <v>6.67</v>
      </c>
      <c r="D4" s="1">
        <v>5.66</v>
      </c>
      <c r="E4" s="1">
        <v>3.66</v>
      </c>
      <c r="F4" s="1">
        <f>SUM(B4:E4)</f>
        <v>21.99</v>
      </c>
      <c r="G4" s="1">
        <f>AVERAGE(B4:E4)</f>
        <v>5.4974999999999996</v>
      </c>
      <c r="I4" s="1" t="s">
        <v>13</v>
      </c>
      <c r="J4" s="1">
        <v>3</v>
      </c>
    </row>
    <row r="5" spans="1:16" x14ac:dyDescent="0.25">
      <c r="A5" s="1" t="s">
        <v>5</v>
      </c>
      <c r="B5" s="1">
        <v>7.66</v>
      </c>
      <c r="C5" s="1">
        <v>4</v>
      </c>
      <c r="D5" s="1">
        <v>3.66</v>
      </c>
      <c r="E5" s="1">
        <v>4.33</v>
      </c>
      <c r="F5" s="1">
        <f t="shared" ref="F5:F9" si="0">SUM(B5:E5)</f>
        <v>19.649999999999999</v>
      </c>
      <c r="G5" s="1">
        <f t="shared" ref="G5:G9" si="1">AVERAGE(B5:E5)</f>
        <v>4.9124999999999996</v>
      </c>
      <c r="I5" s="1" t="s">
        <v>16</v>
      </c>
      <c r="J5" s="1">
        <f>F10^2/(J2*J3*J4)</f>
        <v>479.36281666666656</v>
      </c>
    </row>
    <row r="6" spans="1:16" x14ac:dyDescent="0.25">
      <c r="A6" s="1" t="s">
        <v>6</v>
      </c>
      <c r="B6" s="1">
        <v>5.33</v>
      </c>
      <c r="C6" s="1">
        <v>6</v>
      </c>
      <c r="D6" s="1">
        <v>4.33</v>
      </c>
      <c r="E6" s="1">
        <v>4</v>
      </c>
      <c r="F6" s="1">
        <f t="shared" si="0"/>
        <v>19.66</v>
      </c>
      <c r="G6" s="1">
        <f t="shared" si="1"/>
        <v>4.915</v>
      </c>
    </row>
    <row r="7" spans="1:16" x14ac:dyDescent="0.25">
      <c r="A7" s="1" t="s">
        <v>7</v>
      </c>
      <c r="B7" s="1">
        <v>3.66</v>
      </c>
      <c r="C7" s="1">
        <v>4.66</v>
      </c>
      <c r="D7" s="1">
        <v>3.66</v>
      </c>
      <c r="E7" s="1">
        <v>4</v>
      </c>
      <c r="F7" s="1">
        <f t="shared" si="0"/>
        <v>15.98</v>
      </c>
      <c r="G7" s="1">
        <f t="shared" si="1"/>
        <v>3.9950000000000001</v>
      </c>
      <c r="I7" s="1" t="s">
        <v>17</v>
      </c>
      <c r="J7" s="1" t="s">
        <v>18</v>
      </c>
      <c r="K7" s="1" t="s">
        <v>19</v>
      </c>
      <c r="L7" s="1" t="s">
        <v>20</v>
      </c>
      <c r="M7" s="1" t="s">
        <v>21</v>
      </c>
      <c r="N7" s="1"/>
      <c r="O7" s="1" t="s">
        <v>22</v>
      </c>
      <c r="P7" s="1" t="s">
        <v>23</v>
      </c>
    </row>
    <row r="8" spans="1:16" x14ac:dyDescent="0.25">
      <c r="A8" s="1" t="s">
        <v>8</v>
      </c>
      <c r="B8" s="1">
        <v>3</v>
      </c>
      <c r="C8" s="1">
        <v>3.66</v>
      </c>
      <c r="D8" s="1">
        <v>3.33</v>
      </c>
      <c r="E8" s="1">
        <v>4.33</v>
      </c>
      <c r="F8" s="1">
        <f t="shared" si="0"/>
        <v>14.32</v>
      </c>
      <c r="G8" s="1">
        <f t="shared" si="1"/>
        <v>3.58</v>
      </c>
      <c r="I8" s="1" t="s">
        <v>24</v>
      </c>
      <c r="J8" s="1">
        <f>J2-1</f>
        <v>3</v>
      </c>
      <c r="K8" s="1">
        <f>SUMSQ(B10:E10)/(J3*J4)-J5</f>
        <v>5.5418833333334874</v>
      </c>
      <c r="L8" s="1">
        <f t="shared" ref="L8:L13" si="2">K8/J8</f>
        <v>1.8472944444444959</v>
      </c>
      <c r="M8" s="1">
        <f>L8/L13</f>
        <v>1.7288382868896828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9</v>
      </c>
      <c r="B9" s="1">
        <v>3.66</v>
      </c>
      <c r="C9" s="1">
        <v>5</v>
      </c>
      <c r="D9" s="1">
        <v>4</v>
      </c>
      <c r="E9" s="1">
        <v>3</v>
      </c>
      <c r="F9" s="1">
        <f t="shared" si="0"/>
        <v>15.66</v>
      </c>
      <c r="G9" s="1">
        <f t="shared" si="1"/>
        <v>3.915</v>
      </c>
      <c r="I9" s="1" t="s">
        <v>0</v>
      </c>
      <c r="J9" s="1">
        <f>J3*J4-1</f>
        <v>5</v>
      </c>
      <c r="K9" s="1">
        <f>SUMSQ(F4:F9)/J2-J5</f>
        <v>11.1013333333334</v>
      </c>
      <c r="L9" s="1">
        <f t="shared" si="2"/>
        <v>2.2202666666666802</v>
      </c>
      <c r="M9" s="1">
        <f>L9/L13</f>
        <v>2.0778939881414349</v>
      </c>
      <c r="N9" s="1" t="str">
        <f>IF(M9&lt;O9,"TN",IF(M9&lt;P9,"*","**"))</f>
        <v>TN</v>
      </c>
      <c r="O9" s="1">
        <f>FINV(5%,$J9,$J13)</f>
        <v>2.9012945362361564</v>
      </c>
      <c r="P9" s="1">
        <f>FINV(1%,$J9,$J13)</f>
        <v>4.5556139846530046</v>
      </c>
    </row>
    <row r="10" spans="1:16" x14ac:dyDescent="0.25">
      <c r="A10" s="1" t="s">
        <v>10</v>
      </c>
      <c r="B10" s="1">
        <f>SUM(B4:B9)</f>
        <v>29.310000000000002</v>
      </c>
      <c r="C10" s="1">
        <f>SUM(C4:C9)</f>
        <v>29.990000000000002</v>
      </c>
      <c r="D10" s="1">
        <f>SUM(D4:D9)</f>
        <v>24.64</v>
      </c>
      <c r="E10" s="1">
        <f>SUM(E4:E9)</f>
        <v>23.32</v>
      </c>
      <c r="F10" s="1">
        <f>SUM(F4:F9)</f>
        <v>107.25999999999999</v>
      </c>
      <c r="G10" s="1"/>
      <c r="I10" s="1" t="s">
        <v>12</v>
      </c>
      <c r="J10" s="1">
        <f>J3-1</f>
        <v>1</v>
      </c>
      <c r="K10" s="1">
        <f>SUMSQ(E18:E19)/(J2*J4)-J5</f>
        <v>9.8048166666667385</v>
      </c>
      <c r="L10" s="1">
        <f t="shared" si="2"/>
        <v>9.8048166666667385</v>
      </c>
      <c r="M10" s="1">
        <f>L10/L13</f>
        <v>9.1760912832522976</v>
      </c>
      <c r="N10" s="1" t="str">
        <f t="shared" ref="N10:N12" si="3">IF(M10&lt;O10,"TN",IF(M10&lt;P10,"*","**"))</f>
        <v>**</v>
      </c>
      <c r="O10" s="1">
        <f>FINV(5%,$J10,$J13)</f>
        <v>4.5430771652669701</v>
      </c>
      <c r="P10" s="1">
        <f>FINV(1%,$J10,$J13)</f>
        <v>8.6831168176389504</v>
      </c>
    </row>
    <row r="11" spans="1:16" x14ac:dyDescent="0.25">
      <c r="A11" s="1" t="s">
        <v>11</v>
      </c>
      <c r="B11" s="1">
        <f>AVERAGE(B4:B9)</f>
        <v>4.8850000000000007</v>
      </c>
      <c r="C11" s="1">
        <f>AVERAGE(C4:C9)</f>
        <v>4.998333333333334</v>
      </c>
      <c r="D11" s="1">
        <f>AVERAGE(D4:D9)</f>
        <v>4.1066666666666665</v>
      </c>
      <c r="E11" s="1">
        <f>AVERAGE(E4:E9)</f>
        <v>3.8866666666666667</v>
      </c>
      <c r="F11" s="1"/>
      <c r="G11" s="1"/>
      <c r="I11" s="1" t="s">
        <v>13</v>
      </c>
      <c r="J11" s="1">
        <f>J4-1</f>
        <v>2</v>
      </c>
      <c r="K11" s="1">
        <f>SUMSQ(B20:D20)/(J2*J3)-J5</f>
        <v>1.0352083333334008</v>
      </c>
      <c r="L11" s="1">
        <f t="shared" si="2"/>
        <v>0.51760416666670039</v>
      </c>
      <c r="M11" s="1">
        <f>L11/L13</f>
        <v>0.48441324742689501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25</v>
      </c>
      <c r="J12" s="1">
        <f>J10*J11</f>
        <v>2</v>
      </c>
      <c r="K12" s="1">
        <f>K9-K10-K11</f>
        <v>0.26130833333326109</v>
      </c>
      <c r="L12" s="1">
        <f t="shared" si="2"/>
        <v>0.13065416666663054</v>
      </c>
      <c r="M12" s="1">
        <f>L12/L13</f>
        <v>0.12227608130054303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26</v>
      </c>
      <c r="J13" s="1">
        <f>J14-J9-J8</f>
        <v>15</v>
      </c>
      <c r="K13" s="1">
        <f>K14-K9-K8</f>
        <v>16.027766666666594</v>
      </c>
      <c r="L13" s="1">
        <f t="shared" si="2"/>
        <v>1.068517777777773</v>
      </c>
      <c r="M13" s="1"/>
      <c r="N13" s="1"/>
      <c r="O13" s="1"/>
      <c r="P13" s="1"/>
    </row>
    <row r="14" spans="1:16" x14ac:dyDescent="0.25">
      <c r="I14" s="1" t="s">
        <v>27</v>
      </c>
      <c r="J14" s="1">
        <f>(J2*J3*J4)-1</f>
        <v>23</v>
      </c>
      <c r="K14" s="1">
        <f>SUMSQ(B4:E9)-J5</f>
        <v>32.670983333333481</v>
      </c>
      <c r="L14" s="1"/>
      <c r="M14" s="1"/>
      <c r="N14" s="1"/>
      <c r="O14" s="1"/>
      <c r="P14" s="1"/>
    </row>
    <row r="16" spans="1:16" x14ac:dyDescent="0.25">
      <c r="A16" s="1" t="s">
        <v>12</v>
      </c>
      <c r="B16" s="1"/>
      <c r="C16" s="1" t="s">
        <v>13</v>
      </c>
      <c r="D16" s="1"/>
      <c r="E16" s="3" t="s">
        <v>2</v>
      </c>
      <c r="F16" s="8" t="s">
        <v>11</v>
      </c>
      <c r="I16" s="1" t="s">
        <v>0</v>
      </c>
      <c r="J16" s="1" t="s">
        <v>3</v>
      </c>
      <c r="K16" s="1" t="s">
        <v>29</v>
      </c>
    </row>
    <row r="17" spans="1:12" x14ac:dyDescent="0.25">
      <c r="A17" s="1"/>
      <c r="B17" s="1">
        <v>1</v>
      </c>
      <c r="C17" s="1">
        <v>2</v>
      </c>
      <c r="D17" s="1">
        <v>3</v>
      </c>
      <c r="E17" s="4"/>
      <c r="F17" s="9"/>
      <c r="I17" s="1" t="s">
        <v>12</v>
      </c>
      <c r="J17" s="1"/>
      <c r="K17" s="1"/>
    </row>
    <row r="18" spans="1:12" x14ac:dyDescent="0.25">
      <c r="A18" s="1">
        <v>1</v>
      </c>
      <c r="B18" s="1">
        <f>SUM(F4)</f>
        <v>21.99</v>
      </c>
      <c r="C18" s="1">
        <f>SUM(F5)</f>
        <v>19.649999999999999</v>
      </c>
      <c r="D18" s="1">
        <f>SUM(F6)</f>
        <v>19.66</v>
      </c>
      <c r="E18" s="1">
        <f>SUM(B18:D18)</f>
        <v>61.3</v>
      </c>
      <c r="F18" s="1">
        <f>E18/12</f>
        <v>5.1083333333333334</v>
      </c>
      <c r="I18" s="1" t="s">
        <v>30</v>
      </c>
      <c r="J18" s="1">
        <f>F18</f>
        <v>5.1083333333333334</v>
      </c>
      <c r="K18" s="1"/>
      <c r="L18">
        <f>J19+J20</f>
        <v>4.7281869663589164</v>
      </c>
    </row>
    <row r="19" spans="1:12" x14ac:dyDescent="0.25">
      <c r="A19" s="1">
        <v>2</v>
      </c>
      <c r="B19" s="1">
        <f>SUM(F7)</f>
        <v>15.98</v>
      </c>
      <c r="C19" s="1">
        <f>SUM(F8)</f>
        <v>14.32</v>
      </c>
      <c r="D19" s="1">
        <f>SUM(F9)</f>
        <v>15.66</v>
      </c>
      <c r="E19" s="1">
        <f t="shared" ref="E19:E20" si="4">SUM(B19:D19)</f>
        <v>45.96</v>
      </c>
      <c r="F19" s="1">
        <f>E19/12</f>
        <v>3.83</v>
      </c>
      <c r="I19" s="1" t="s">
        <v>31</v>
      </c>
      <c r="J19" s="1">
        <f>F19</f>
        <v>3.83</v>
      </c>
      <c r="K19" s="1"/>
      <c r="L19">
        <f>J18+J20</f>
        <v>6.0065202996922498</v>
      </c>
    </row>
    <row r="20" spans="1:12" x14ac:dyDescent="0.25">
      <c r="A20" s="1" t="s">
        <v>14</v>
      </c>
      <c r="B20" s="1">
        <f>SUM(B18:B19)</f>
        <v>37.97</v>
      </c>
      <c r="C20" s="1">
        <f>SUM(C18:C19)</f>
        <v>33.97</v>
      </c>
      <c r="D20" s="1">
        <f>SUM(D18:D19)</f>
        <v>35.32</v>
      </c>
      <c r="E20" s="1">
        <f t="shared" si="4"/>
        <v>107.25999999999999</v>
      </c>
      <c r="G20" t="s">
        <v>36</v>
      </c>
      <c r="H20">
        <v>3.01</v>
      </c>
      <c r="I20" s="1" t="s">
        <v>32</v>
      </c>
      <c r="J20" s="1">
        <f>H20*((L13/12)^0.5)</f>
        <v>0.89818696635891648</v>
      </c>
      <c r="K20" s="1"/>
    </row>
    <row r="21" spans="1:12" x14ac:dyDescent="0.25">
      <c r="A21" s="1" t="s">
        <v>11</v>
      </c>
      <c r="B21" s="1">
        <f>B20/8</f>
        <v>4.7462499999999999</v>
      </c>
      <c r="C21" s="1">
        <f t="shared" ref="C21:D21" si="5">C20/8</f>
        <v>4.2462499999999999</v>
      </c>
      <c r="D21" s="1">
        <f t="shared" si="5"/>
        <v>4.415</v>
      </c>
      <c r="I21" s="1" t="s">
        <v>13</v>
      </c>
      <c r="J21" s="1"/>
      <c r="K21" s="1"/>
    </row>
    <row r="22" spans="1:12" x14ac:dyDescent="0.25">
      <c r="I22" s="1" t="s">
        <v>33</v>
      </c>
      <c r="J22" s="1">
        <f>B21</f>
        <v>4.7462499999999999</v>
      </c>
      <c r="K22" s="1"/>
      <c r="L22">
        <f>J23+J25</f>
        <v>6.1430736012549403</v>
      </c>
    </row>
    <row r="23" spans="1:12" x14ac:dyDescent="0.25">
      <c r="I23" s="1" t="s">
        <v>34</v>
      </c>
      <c r="J23" s="1">
        <f>C21</f>
        <v>4.2462499999999999</v>
      </c>
      <c r="K23" s="1"/>
      <c r="L23">
        <f>J24+J25</f>
        <v>6.3118236012549405</v>
      </c>
    </row>
    <row r="24" spans="1:12" x14ac:dyDescent="0.25">
      <c r="I24" s="1" t="s">
        <v>35</v>
      </c>
      <c r="J24" s="1">
        <f>D21</f>
        <v>4.415</v>
      </c>
      <c r="K24" s="1"/>
      <c r="L24">
        <f>J22+J25</f>
        <v>6.6430736012549403</v>
      </c>
    </row>
    <row r="25" spans="1:12" x14ac:dyDescent="0.25">
      <c r="G25" t="s">
        <v>37</v>
      </c>
      <c r="H25">
        <v>3.67</v>
      </c>
      <c r="I25" s="1" t="s">
        <v>32</v>
      </c>
      <c r="J25" s="1">
        <f>H25*((L13/J2)^0.5)</f>
        <v>1.8968236012549406</v>
      </c>
      <c r="K25" s="1"/>
    </row>
  </sheetData>
  <mergeCells count="6">
    <mergeCell ref="A2:A3"/>
    <mergeCell ref="B2:E2"/>
    <mergeCell ref="F2:F3"/>
    <mergeCell ref="G2:G3"/>
    <mergeCell ref="F16:F17"/>
    <mergeCell ref="E16:E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topLeftCell="A2" workbookViewId="0">
      <selection activeCell="F18" sqref="F18"/>
    </sheetView>
  </sheetViews>
  <sheetFormatPr defaultRowHeight="15" x14ac:dyDescent="0.25"/>
  <cols>
    <col min="1" max="1" width="14.42578125" customWidth="1"/>
    <col min="6" max="6" width="11.42578125" customWidth="1"/>
    <col min="9" max="9" width="14.28515625" customWidth="1"/>
  </cols>
  <sheetData>
    <row r="2" spans="1:16" x14ac:dyDescent="0.25">
      <c r="A2" s="3" t="s">
        <v>0</v>
      </c>
      <c r="B2" s="5" t="s">
        <v>1</v>
      </c>
      <c r="C2" s="6"/>
      <c r="D2" s="6"/>
      <c r="E2" s="7"/>
      <c r="F2" s="3" t="s">
        <v>2</v>
      </c>
      <c r="G2" s="3" t="s">
        <v>3</v>
      </c>
      <c r="I2" s="1" t="s">
        <v>15</v>
      </c>
      <c r="J2" s="1">
        <f>4</f>
        <v>4</v>
      </c>
    </row>
    <row r="3" spans="1:16" x14ac:dyDescent="0.25">
      <c r="A3" s="4"/>
      <c r="B3" s="1">
        <v>1</v>
      </c>
      <c r="C3" s="1">
        <v>2</v>
      </c>
      <c r="D3" s="1">
        <v>3</v>
      </c>
      <c r="E3" s="1">
        <v>4</v>
      </c>
      <c r="F3" s="4"/>
      <c r="G3" s="4"/>
      <c r="I3" s="1" t="s">
        <v>12</v>
      </c>
      <c r="J3" s="1">
        <v>2</v>
      </c>
    </row>
    <row r="4" spans="1:16" x14ac:dyDescent="0.25">
      <c r="A4" s="1" t="s">
        <v>4</v>
      </c>
      <c r="B4" s="1">
        <v>8.66</v>
      </c>
      <c r="C4" s="1">
        <v>11</v>
      </c>
      <c r="D4" s="1">
        <v>8</v>
      </c>
      <c r="E4" s="1">
        <v>4</v>
      </c>
      <c r="F4" s="1">
        <f>SUM(B4:E4)</f>
        <v>31.66</v>
      </c>
      <c r="G4" s="1">
        <f>AVERAGE(B4:E4)</f>
        <v>7.915</v>
      </c>
      <c r="I4" s="1" t="s">
        <v>13</v>
      </c>
      <c r="J4" s="1">
        <v>3</v>
      </c>
    </row>
    <row r="5" spans="1:16" x14ac:dyDescent="0.25">
      <c r="A5" s="1" t="s">
        <v>5</v>
      </c>
      <c r="B5" s="1">
        <v>10.33</v>
      </c>
      <c r="C5" s="1">
        <v>12.66</v>
      </c>
      <c r="D5" s="1">
        <v>3.66</v>
      </c>
      <c r="E5" s="1">
        <v>3.33</v>
      </c>
      <c r="F5" s="1">
        <f t="shared" ref="F5:F9" si="0">SUM(B5:E5)</f>
        <v>29.980000000000004</v>
      </c>
      <c r="G5" s="1">
        <f t="shared" ref="G5:G9" si="1">AVERAGE(B5:E5)</f>
        <v>7.495000000000001</v>
      </c>
      <c r="I5" s="1" t="s">
        <v>16</v>
      </c>
      <c r="J5" s="1">
        <f>F10^2/(J2*J3*J4)</f>
        <v>796.6080374999998</v>
      </c>
    </row>
    <row r="6" spans="1:16" x14ac:dyDescent="0.25">
      <c r="A6" s="1" t="s">
        <v>6</v>
      </c>
      <c r="B6" s="1">
        <v>6</v>
      </c>
      <c r="C6" s="1">
        <v>4</v>
      </c>
      <c r="D6" s="1">
        <v>4</v>
      </c>
      <c r="E6" s="1">
        <v>3.66</v>
      </c>
      <c r="F6" s="1">
        <f t="shared" si="0"/>
        <v>17.66</v>
      </c>
      <c r="G6" s="1">
        <f t="shared" si="1"/>
        <v>4.415</v>
      </c>
    </row>
    <row r="7" spans="1:16" x14ac:dyDescent="0.25">
      <c r="A7" s="1" t="s">
        <v>7</v>
      </c>
      <c r="B7" s="1">
        <v>5</v>
      </c>
      <c r="C7" s="1">
        <v>5.66</v>
      </c>
      <c r="D7" s="1">
        <v>4.66</v>
      </c>
      <c r="E7" s="1">
        <v>4.33</v>
      </c>
      <c r="F7" s="1">
        <f t="shared" si="0"/>
        <v>19.649999999999999</v>
      </c>
      <c r="G7" s="1">
        <f t="shared" si="1"/>
        <v>4.9124999999999996</v>
      </c>
      <c r="I7" s="1" t="s">
        <v>17</v>
      </c>
      <c r="J7" s="1" t="s">
        <v>18</v>
      </c>
      <c r="K7" s="1" t="s">
        <v>19</v>
      </c>
      <c r="L7" s="1" t="s">
        <v>20</v>
      </c>
      <c r="M7" s="1" t="s">
        <v>21</v>
      </c>
      <c r="N7" s="1"/>
      <c r="O7" s="1" t="s">
        <v>22</v>
      </c>
      <c r="P7" s="1" t="s">
        <v>23</v>
      </c>
    </row>
    <row r="8" spans="1:16" x14ac:dyDescent="0.25">
      <c r="A8" s="1" t="s">
        <v>8</v>
      </c>
      <c r="B8" s="1">
        <v>4</v>
      </c>
      <c r="C8" s="1">
        <v>4</v>
      </c>
      <c r="D8" s="1">
        <v>5</v>
      </c>
      <c r="E8" s="1">
        <v>4.66</v>
      </c>
      <c r="F8" s="1">
        <f t="shared" si="0"/>
        <v>17.66</v>
      </c>
      <c r="G8" s="1">
        <f t="shared" si="1"/>
        <v>4.415</v>
      </c>
      <c r="I8" s="1" t="s">
        <v>28</v>
      </c>
      <c r="J8" s="1">
        <f>J2-1</f>
        <v>3</v>
      </c>
      <c r="K8" s="1">
        <f>SUMSQ(B10:E10)/(J3*J4)-J5</f>
        <v>35.327712500000302</v>
      </c>
      <c r="L8" s="1">
        <f t="shared" ref="L8:L13" si="2">K8/J8</f>
        <v>11.775904166666768</v>
      </c>
      <c r="M8" s="1">
        <f>L8/L13</f>
        <v>2.6903945818509518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9</v>
      </c>
      <c r="B9" s="1">
        <v>4.33</v>
      </c>
      <c r="C9" s="1">
        <v>6.67</v>
      </c>
      <c r="D9" s="1">
        <v>6</v>
      </c>
      <c r="E9" s="1">
        <v>4.66</v>
      </c>
      <c r="F9" s="1">
        <f t="shared" si="0"/>
        <v>21.66</v>
      </c>
      <c r="G9" s="1">
        <f t="shared" si="1"/>
        <v>5.415</v>
      </c>
      <c r="I9" s="1" t="s">
        <v>0</v>
      </c>
      <c r="J9" s="1">
        <f>J3*J4-1</f>
        <v>5</v>
      </c>
      <c r="K9" s="1">
        <f>SUMSQ(F4:F9)/J2-J5</f>
        <v>48.438287500000229</v>
      </c>
      <c r="L9" s="1">
        <f t="shared" si="2"/>
        <v>9.6876575000000464</v>
      </c>
      <c r="M9" s="1">
        <f>L9/L13</f>
        <v>2.2133010663082961</v>
      </c>
      <c r="N9" s="1" t="str">
        <f>IF(M9&lt;O9,"TN",IF(M9&lt;P9,"*","**"))</f>
        <v>TN</v>
      </c>
      <c r="O9" s="1">
        <f>FINV(5%,J9,$J13)</f>
        <v>2.9012945362361564</v>
      </c>
      <c r="P9" s="1">
        <f>FINV(1%,$J9,$J13)</f>
        <v>4.5556139846530046</v>
      </c>
    </row>
    <row r="10" spans="1:16" x14ac:dyDescent="0.25">
      <c r="A10" s="1" t="s">
        <v>10</v>
      </c>
      <c r="B10" s="1">
        <f>SUM(B4:B9)</f>
        <v>38.32</v>
      </c>
      <c r="C10" s="1">
        <f>SUM(C4:C9)</f>
        <v>43.99</v>
      </c>
      <c r="D10" s="1">
        <f>SUM(D4:D9)</f>
        <v>31.32</v>
      </c>
      <c r="E10" s="1">
        <f>SUM(E4:E9)</f>
        <v>24.64</v>
      </c>
      <c r="F10" s="1">
        <f>SUM(F4:F9)</f>
        <v>138.26999999999998</v>
      </c>
      <c r="G10" s="1"/>
      <c r="I10" s="1" t="s">
        <v>12</v>
      </c>
      <c r="J10" s="1">
        <f>J3-1</f>
        <v>1</v>
      </c>
      <c r="K10" s="1">
        <f>SUMSQ(E18:E19)/(J2*J4)-J5</f>
        <v>17.221204166666894</v>
      </c>
      <c r="L10" s="1">
        <f t="shared" si="2"/>
        <v>17.221204166666894</v>
      </c>
      <c r="M10" s="1">
        <f>L10/L13</f>
        <v>3.934460889559372</v>
      </c>
      <c r="N10" s="1" t="str">
        <f t="shared" ref="N10:N12" si="3">IF(M10&lt;O10,"TN",IF(M10&lt;P10,"*","**"))</f>
        <v>TN</v>
      </c>
      <c r="O10" s="1">
        <f>FINV(5%,J10,$J13)</f>
        <v>4.5430771652669701</v>
      </c>
      <c r="P10" s="1">
        <f>FINV(1%,$J10,$J13)</f>
        <v>8.6831168176389504</v>
      </c>
    </row>
    <row r="11" spans="1:16" x14ac:dyDescent="0.25">
      <c r="A11" s="1" t="s">
        <v>11</v>
      </c>
      <c r="B11" s="1">
        <f>AVERAGE(B4:B9)</f>
        <v>6.3866666666666667</v>
      </c>
      <c r="C11" s="1">
        <f>AVERAGE(C4:C9)</f>
        <v>7.331666666666667</v>
      </c>
      <c r="D11" s="1">
        <f>AVERAGE(D4:D9)</f>
        <v>5.22</v>
      </c>
      <c r="E11" s="1">
        <f>AVERAGE(E4:E9)</f>
        <v>4.1066666666666665</v>
      </c>
      <c r="F11" s="1"/>
      <c r="G11" s="1"/>
      <c r="I11" s="1" t="s">
        <v>13</v>
      </c>
      <c r="J11" s="1">
        <f>J4-1</f>
        <v>2</v>
      </c>
      <c r="K11" s="1">
        <f>SUMSQ(B20:D20)/(J2*J3)-J5</f>
        <v>9.4354750000002241</v>
      </c>
      <c r="L11" s="1">
        <f t="shared" si="2"/>
        <v>4.717737500000112</v>
      </c>
      <c r="M11" s="1">
        <f>L11/L13</f>
        <v>1.0778429604177102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25</v>
      </c>
      <c r="J12" s="1">
        <f>J10*J11</f>
        <v>2</v>
      </c>
      <c r="K12" s="1">
        <f>K9-K10-K11</f>
        <v>21.781608333333111</v>
      </c>
      <c r="L12" s="1">
        <f t="shared" si="2"/>
        <v>10.890804166666555</v>
      </c>
      <c r="M12" s="1">
        <f>L12/L13</f>
        <v>2.4881792605733435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26</v>
      </c>
      <c r="J13" s="1">
        <f>J14-J9-J8</f>
        <v>15</v>
      </c>
      <c r="K13" s="1">
        <f>K14-K9-K8</f>
        <v>65.655262499999822</v>
      </c>
      <c r="L13" s="1">
        <f t="shared" si="2"/>
        <v>4.3770174999999885</v>
      </c>
      <c r="M13" s="1"/>
      <c r="N13" s="1"/>
      <c r="O13" s="1"/>
      <c r="P13" s="1"/>
    </row>
    <row r="14" spans="1:16" x14ac:dyDescent="0.25">
      <c r="I14" s="1" t="s">
        <v>27</v>
      </c>
      <c r="J14" s="1">
        <f>(J2*J3*J4)-1</f>
        <v>23</v>
      </c>
      <c r="K14" s="1">
        <f>SUMSQ(B4:E9)-J5</f>
        <v>149.42126250000035</v>
      </c>
      <c r="L14" s="1"/>
      <c r="M14" s="1"/>
      <c r="N14" s="1"/>
      <c r="O14" s="1"/>
      <c r="P14" s="1"/>
    </row>
    <row r="16" spans="1:16" x14ac:dyDescent="0.25">
      <c r="A16" s="1" t="s">
        <v>12</v>
      </c>
      <c r="B16" s="1"/>
      <c r="C16" s="1" t="s">
        <v>13</v>
      </c>
      <c r="D16" s="1"/>
      <c r="E16" s="3" t="s">
        <v>2</v>
      </c>
      <c r="F16" s="8" t="s">
        <v>11</v>
      </c>
    </row>
    <row r="17" spans="1:6" x14ac:dyDescent="0.25">
      <c r="A17" s="1"/>
      <c r="B17" s="1">
        <v>1</v>
      </c>
      <c r="C17" s="1">
        <v>2</v>
      </c>
      <c r="D17" s="1">
        <v>3</v>
      </c>
      <c r="E17" s="4"/>
      <c r="F17" s="9"/>
    </row>
    <row r="18" spans="1:6" x14ac:dyDescent="0.25">
      <c r="A18" s="1">
        <v>1</v>
      </c>
      <c r="B18" s="1">
        <f>SUM(F4)</f>
        <v>31.66</v>
      </c>
      <c r="C18" s="1">
        <f>SUM(F5)</f>
        <v>29.980000000000004</v>
      </c>
      <c r="D18" s="1">
        <f>SUM(F6)</f>
        <v>17.66</v>
      </c>
      <c r="E18" s="1">
        <f>SUM(B18:D18)</f>
        <v>79.3</v>
      </c>
      <c r="F18" s="1">
        <f>E18/12</f>
        <v>6.6083333333333334</v>
      </c>
    </row>
    <row r="19" spans="1:6" x14ac:dyDescent="0.25">
      <c r="A19" s="1">
        <v>2</v>
      </c>
      <c r="B19" s="1">
        <f>SUM(F7)</f>
        <v>19.649999999999999</v>
      </c>
      <c r="C19" s="1">
        <f>SUM(F8)</f>
        <v>17.66</v>
      </c>
      <c r="D19" s="1">
        <f>SUM(F9)</f>
        <v>21.66</v>
      </c>
      <c r="E19" s="1">
        <f t="shared" ref="E19:E20" si="4">SUM(B19:D19)</f>
        <v>58.97</v>
      </c>
      <c r="F19" s="1">
        <f>E19/12</f>
        <v>4.9141666666666666</v>
      </c>
    </row>
    <row r="20" spans="1:6" x14ac:dyDescent="0.25">
      <c r="A20" s="1" t="s">
        <v>14</v>
      </c>
      <c r="B20" s="1">
        <f>SUM(B18:B19)</f>
        <v>51.31</v>
      </c>
      <c r="C20" s="1">
        <f>SUM(C18:C19)</f>
        <v>47.64</v>
      </c>
      <c r="D20" s="1">
        <f>SUM(D18:D19)</f>
        <v>39.32</v>
      </c>
      <c r="E20" s="1">
        <f t="shared" si="4"/>
        <v>138.27000000000001</v>
      </c>
    </row>
    <row r="21" spans="1:6" x14ac:dyDescent="0.25">
      <c r="A21" s="1" t="s">
        <v>11</v>
      </c>
      <c r="B21" s="1">
        <f>B20/8</f>
        <v>6.4137500000000003</v>
      </c>
      <c r="C21" s="1">
        <f t="shared" ref="C21:D21" si="5">C20/8</f>
        <v>5.9550000000000001</v>
      </c>
      <c r="D21" s="1">
        <f t="shared" si="5"/>
        <v>4.915</v>
      </c>
    </row>
  </sheetData>
  <mergeCells count="6">
    <mergeCell ref="A2:A3"/>
    <mergeCell ref="B2:E2"/>
    <mergeCell ref="F2:F3"/>
    <mergeCell ref="G2:G3"/>
    <mergeCell ref="F16:F17"/>
    <mergeCell ref="E16:E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workbookViewId="0">
      <selection activeCell="H14" sqref="H14"/>
    </sheetView>
  </sheetViews>
  <sheetFormatPr defaultRowHeight="15" x14ac:dyDescent="0.25"/>
  <cols>
    <col min="1" max="1" width="13.85546875" customWidth="1"/>
    <col min="6" max="6" width="11.28515625" customWidth="1"/>
    <col min="9" max="9" width="14.28515625" customWidth="1"/>
  </cols>
  <sheetData>
    <row r="2" spans="1:16" x14ac:dyDescent="0.25">
      <c r="A2" s="3" t="s">
        <v>0</v>
      </c>
      <c r="B2" s="5" t="s">
        <v>1</v>
      </c>
      <c r="C2" s="6"/>
      <c r="D2" s="6"/>
      <c r="E2" s="7"/>
      <c r="F2" s="3" t="s">
        <v>2</v>
      </c>
      <c r="G2" s="3" t="s">
        <v>3</v>
      </c>
      <c r="I2" s="1" t="s">
        <v>15</v>
      </c>
      <c r="J2" s="1">
        <f>4</f>
        <v>4</v>
      </c>
    </row>
    <row r="3" spans="1:16" x14ac:dyDescent="0.25">
      <c r="A3" s="4"/>
      <c r="B3" s="1">
        <v>1</v>
      </c>
      <c r="C3" s="1">
        <v>2</v>
      </c>
      <c r="D3" s="1">
        <v>3</v>
      </c>
      <c r="E3" s="1">
        <v>4</v>
      </c>
      <c r="F3" s="4"/>
      <c r="G3" s="4"/>
      <c r="I3" s="1" t="s">
        <v>12</v>
      </c>
      <c r="J3" s="1">
        <v>2</v>
      </c>
    </row>
    <row r="4" spans="1:16" x14ac:dyDescent="0.25">
      <c r="A4" s="1" t="s">
        <v>4</v>
      </c>
      <c r="B4" s="1">
        <v>11.66</v>
      </c>
      <c r="C4" s="1">
        <v>13</v>
      </c>
      <c r="D4" s="1">
        <v>10.66</v>
      </c>
      <c r="E4" s="1">
        <v>4.33</v>
      </c>
      <c r="F4" s="1">
        <f>SUM(B4:E4)</f>
        <v>39.65</v>
      </c>
      <c r="G4" s="1">
        <f>AVERAGE(B4:E4)</f>
        <v>9.9124999999999996</v>
      </c>
      <c r="I4" s="1" t="s">
        <v>13</v>
      </c>
      <c r="J4" s="1">
        <v>3</v>
      </c>
    </row>
    <row r="5" spans="1:16" x14ac:dyDescent="0.25">
      <c r="A5" s="1" t="s">
        <v>5</v>
      </c>
      <c r="B5" s="1">
        <v>12.66</v>
      </c>
      <c r="C5" s="1">
        <v>7.33</v>
      </c>
      <c r="D5" s="1">
        <v>4.33</v>
      </c>
      <c r="E5" s="1">
        <v>4</v>
      </c>
      <c r="F5" s="1">
        <f t="shared" ref="F5:F9" si="0">SUM(B5:E5)</f>
        <v>28.32</v>
      </c>
      <c r="G5" s="1">
        <f t="shared" ref="G5:G9" si="1">AVERAGE(B5:E5)</f>
        <v>7.08</v>
      </c>
      <c r="I5" s="1" t="s">
        <v>16</v>
      </c>
      <c r="J5" s="1">
        <f>F10^2/(J2*J3*J4)</f>
        <v>1255.4173499999997</v>
      </c>
    </row>
    <row r="6" spans="1:16" x14ac:dyDescent="0.25">
      <c r="A6" s="1" t="s">
        <v>6</v>
      </c>
      <c r="B6" s="1">
        <v>8.33</v>
      </c>
      <c r="C6" s="1">
        <v>5.66</v>
      </c>
      <c r="D6" s="1">
        <v>5</v>
      </c>
      <c r="E6" s="1">
        <v>4.33</v>
      </c>
      <c r="F6" s="1">
        <f t="shared" si="0"/>
        <v>23.32</v>
      </c>
      <c r="G6" s="1">
        <f t="shared" si="1"/>
        <v>5.83</v>
      </c>
    </row>
    <row r="7" spans="1:16" x14ac:dyDescent="0.25">
      <c r="A7" s="1" t="s">
        <v>7</v>
      </c>
      <c r="B7" s="1">
        <v>7</v>
      </c>
      <c r="C7" s="1">
        <v>8.33</v>
      </c>
      <c r="D7" s="1">
        <v>7.66</v>
      </c>
      <c r="E7" s="1">
        <v>7.33</v>
      </c>
      <c r="F7" s="1">
        <f t="shared" si="0"/>
        <v>30.32</v>
      </c>
      <c r="G7" s="1">
        <f t="shared" si="1"/>
        <v>7.58</v>
      </c>
      <c r="I7" s="1" t="s">
        <v>17</v>
      </c>
      <c r="J7" s="1" t="s">
        <v>18</v>
      </c>
      <c r="K7" s="1" t="s">
        <v>19</v>
      </c>
      <c r="L7" s="1" t="s">
        <v>20</v>
      </c>
      <c r="M7" s="1" t="s">
        <v>21</v>
      </c>
      <c r="N7" s="1"/>
      <c r="O7" s="1" t="s">
        <v>22</v>
      </c>
      <c r="P7" s="1" t="s">
        <v>23</v>
      </c>
    </row>
    <row r="8" spans="1:16" x14ac:dyDescent="0.25">
      <c r="A8" s="1" t="s">
        <v>8</v>
      </c>
      <c r="B8" s="1">
        <v>4.66</v>
      </c>
      <c r="C8" s="1">
        <v>4.66</v>
      </c>
      <c r="D8" s="1">
        <v>7</v>
      </c>
      <c r="E8" s="1">
        <v>6.66</v>
      </c>
      <c r="F8" s="1">
        <f t="shared" si="0"/>
        <v>22.98</v>
      </c>
      <c r="G8" s="1">
        <f t="shared" si="1"/>
        <v>5.7450000000000001</v>
      </c>
      <c r="I8" s="1" t="s">
        <v>28</v>
      </c>
      <c r="J8" s="1">
        <f>J2-1</f>
        <v>3</v>
      </c>
      <c r="K8" s="1">
        <f>SUMSQ(B10:E10)/(J3*J4)-J5</f>
        <v>27.047416666667232</v>
      </c>
      <c r="L8" s="1">
        <f t="shared" ref="L8:L13" si="2">K8/J8</f>
        <v>9.0158055555557439</v>
      </c>
      <c r="M8" s="1">
        <f>L8/L13</f>
        <v>1.5346638301832436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9</v>
      </c>
      <c r="B9" s="1">
        <v>5.33</v>
      </c>
      <c r="C9" s="1">
        <v>9</v>
      </c>
      <c r="D9" s="1">
        <v>8</v>
      </c>
      <c r="E9" s="1">
        <v>6.66</v>
      </c>
      <c r="F9" s="1">
        <f t="shared" si="0"/>
        <v>28.99</v>
      </c>
      <c r="G9" s="1">
        <f t="shared" si="1"/>
        <v>7.2474999999999996</v>
      </c>
      <c r="I9" s="1" t="s">
        <v>0</v>
      </c>
      <c r="J9" s="1">
        <f>J3*J4-1</f>
        <v>5</v>
      </c>
      <c r="K9" s="1">
        <f>SUMSQ(F4:F9)/J2-J5</f>
        <v>46.025200000000495</v>
      </c>
      <c r="L9" s="1">
        <f t="shared" si="2"/>
        <v>9.2050400000000998</v>
      </c>
      <c r="M9" s="1">
        <f>L9/L13</f>
        <v>1.5668751789666715</v>
      </c>
      <c r="N9" s="1" t="str">
        <f>IF(M9&lt;O9,"TN",IF(M9&lt;P9,"*","**"))</f>
        <v>TN</v>
      </c>
      <c r="O9" s="1">
        <f>FINV(5%,$J9,$J13)</f>
        <v>2.9012945362361564</v>
      </c>
      <c r="P9" s="1">
        <f>FINV(1%,$J9,$J13)</f>
        <v>4.5556139846530046</v>
      </c>
    </row>
    <row r="10" spans="1:16" x14ac:dyDescent="0.25">
      <c r="A10" s="1" t="s">
        <v>10</v>
      </c>
      <c r="B10" s="1">
        <f>SUM(B4:B9)</f>
        <v>49.64</v>
      </c>
      <c r="C10" s="1">
        <f>SUM(C4:C9)</f>
        <v>47.980000000000004</v>
      </c>
      <c r="D10" s="1">
        <f>SUM(D4:D9)</f>
        <v>42.650000000000006</v>
      </c>
      <c r="E10" s="1">
        <f>SUM(E4:E9)</f>
        <v>33.31</v>
      </c>
      <c r="F10" s="1">
        <f>SUM(F4:F9)</f>
        <v>173.57999999999998</v>
      </c>
      <c r="G10" s="1"/>
      <c r="I10" s="1" t="s">
        <v>12</v>
      </c>
      <c r="J10" s="1">
        <f>J3-1</f>
        <v>1</v>
      </c>
      <c r="K10" s="1">
        <f>SUMSQ(E18:E19)/(J2*J4)-J5</f>
        <v>3.375</v>
      </c>
      <c r="L10" s="1">
        <f t="shared" si="2"/>
        <v>3.375</v>
      </c>
      <c r="M10" s="1">
        <f>L10/L13</f>
        <v>0.57449003252701336</v>
      </c>
      <c r="N10" s="1" t="str">
        <f t="shared" ref="N10:N12" si="3">IF(M10&lt;O10,"TN",IF(M10&lt;P10,"*","**"))</f>
        <v>TN</v>
      </c>
      <c r="O10" s="1">
        <f>FINV(5%,$J10,$J13)</f>
        <v>4.5430771652669701</v>
      </c>
      <c r="P10" s="1">
        <f>FINV(1%,$J10,$J13)</f>
        <v>8.6831168176389504</v>
      </c>
    </row>
    <row r="11" spans="1:16" x14ac:dyDescent="0.25">
      <c r="A11" s="1" t="s">
        <v>11</v>
      </c>
      <c r="B11" s="1">
        <f>AVERAGE(B4:B9)</f>
        <v>8.2733333333333334</v>
      </c>
      <c r="C11" s="1">
        <f>AVERAGE(C4:C9)</f>
        <v>7.996666666666667</v>
      </c>
      <c r="D11" s="1">
        <f>AVERAGE(D4:D9)</f>
        <v>7.1083333333333343</v>
      </c>
      <c r="E11" s="1">
        <f>AVERAGE(E4:E9)</f>
        <v>5.5516666666666667</v>
      </c>
      <c r="F11" s="1"/>
      <c r="G11" s="1"/>
      <c r="I11" s="1" t="s">
        <v>13</v>
      </c>
      <c r="J11" s="1">
        <f>J4-1</f>
        <v>2</v>
      </c>
      <c r="K11" s="1">
        <f>SUMSQ(B20:D20)/(J2*J3)-J5</f>
        <v>27.561025000000427</v>
      </c>
      <c r="L11" s="1">
        <f t="shared" si="2"/>
        <v>13.780512500000214</v>
      </c>
      <c r="M11" s="1">
        <f>L11/L13</f>
        <v>2.3457087627745294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25</v>
      </c>
      <c r="J12" s="1">
        <f>J10*J11</f>
        <v>2</v>
      </c>
      <c r="K12" s="1">
        <f>K9-K10-K11</f>
        <v>15.089175000000068</v>
      </c>
      <c r="L12" s="1">
        <f t="shared" si="2"/>
        <v>7.5445875000000342</v>
      </c>
      <c r="M12" s="1">
        <f>L12/L13</f>
        <v>1.2842341683786425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26</v>
      </c>
      <c r="J13" s="1">
        <f>J14-J9-J8</f>
        <v>15</v>
      </c>
      <c r="K13" s="1">
        <f>K14-K9-K8</f>
        <v>88.121633333332966</v>
      </c>
      <c r="L13" s="1">
        <f t="shared" si="2"/>
        <v>5.874775555555531</v>
      </c>
      <c r="M13" s="1"/>
      <c r="N13" s="1"/>
      <c r="O13" s="1"/>
      <c r="P13" s="1"/>
    </row>
    <row r="14" spans="1:16" x14ac:dyDescent="0.25">
      <c r="I14" s="1" t="s">
        <v>27</v>
      </c>
      <c r="J14" s="1">
        <f>(J2*J3*J4)-1</f>
        <v>23</v>
      </c>
      <c r="K14" s="1">
        <f>SUMSQ(B4:E9)-J5</f>
        <v>161.19425000000069</v>
      </c>
      <c r="L14" s="1"/>
      <c r="M14" s="1"/>
      <c r="N14" s="1"/>
      <c r="O14" s="1"/>
      <c r="P14" s="1"/>
    </row>
    <row r="16" spans="1:16" x14ac:dyDescent="0.25">
      <c r="A16" s="1" t="s">
        <v>12</v>
      </c>
      <c r="B16" s="1"/>
      <c r="C16" s="1" t="s">
        <v>13</v>
      </c>
      <c r="D16" s="1"/>
      <c r="E16" s="3" t="s">
        <v>2</v>
      </c>
      <c r="F16" s="8" t="s">
        <v>11</v>
      </c>
    </row>
    <row r="17" spans="1:6" x14ac:dyDescent="0.25">
      <c r="A17" s="1"/>
      <c r="B17" s="1">
        <v>1</v>
      </c>
      <c r="C17" s="1">
        <v>2</v>
      </c>
      <c r="D17" s="1">
        <v>3</v>
      </c>
      <c r="E17" s="4"/>
      <c r="F17" s="9"/>
    </row>
    <row r="18" spans="1:6" x14ac:dyDescent="0.25">
      <c r="A18" s="1">
        <v>1</v>
      </c>
      <c r="B18" s="1">
        <f>SUM(F4)</f>
        <v>39.65</v>
      </c>
      <c r="C18" s="1">
        <f>SUM(F5)</f>
        <v>28.32</v>
      </c>
      <c r="D18" s="1">
        <f>SUM(F6)</f>
        <v>23.32</v>
      </c>
      <c r="E18" s="1">
        <f>SUM(B18:D18)</f>
        <v>91.289999999999992</v>
      </c>
      <c r="F18" s="1">
        <f>E18/12</f>
        <v>7.607499999999999</v>
      </c>
    </row>
    <row r="19" spans="1:6" x14ac:dyDescent="0.25">
      <c r="A19" s="1">
        <v>2</v>
      </c>
      <c r="B19" s="1">
        <f>SUM(F7)</f>
        <v>30.32</v>
      </c>
      <c r="C19" s="1">
        <f>SUM(F8)</f>
        <v>22.98</v>
      </c>
      <c r="D19" s="1">
        <f>SUM(F9)</f>
        <v>28.99</v>
      </c>
      <c r="E19" s="1">
        <f t="shared" ref="E19:E20" si="4">SUM(B19:D19)</f>
        <v>82.289999999999992</v>
      </c>
      <c r="F19" s="1">
        <f>E19/12</f>
        <v>6.857499999999999</v>
      </c>
    </row>
    <row r="20" spans="1:6" x14ac:dyDescent="0.25">
      <c r="A20" s="1" t="s">
        <v>14</v>
      </c>
      <c r="B20" s="1">
        <f>SUM(B18:B19)</f>
        <v>69.97</v>
      </c>
      <c r="C20" s="1">
        <f>SUM(C18:C19)</f>
        <v>51.3</v>
      </c>
      <c r="D20" s="1">
        <f>SUM(D18:D19)</f>
        <v>52.31</v>
      </c>
      <c r="E20" s="1">
        <f t="shared" si="4"/>
        <v>173.57999999999998</v>
      </c>
    </row>
    <row r="21" spans="1:6" x14ac:dyDescent="0.25">
      <c r="A21" s="1" t="s">
        <v>11</v>
      </c>
      <c r="B21" s="1">
        <f>B20/8</f>
        <v>8.7462499999999999</v>
      </c>
      <c r="C21" s="1">
        <f t="shared" ref="C21:D21" si="5">C20/8</f>
        <v>6.4124999999999996</v>
      </c>
      <c r="D21" s="1">
        <f t="shared" si="5"/>
        <v>6.5387500000000003</v>
      </c>
    </row>
  </sheetData>
  <mergeCells count="6">
    <mergeCell ref="A2:A3"/>
    <mergeCell ref="B2:E2"/>
    <mergeCell ref="F2:F3"/>
    <mergeCell ref="G2:G3"/>
    <mergeCell ref="F16:F17"/>
    <mergeCell ref="E16:E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tabSelected="1" topLeftCell="A8" zoomScale="115" zoomScaleNormal="115" workbookViewId="0">
      <selection activeCell="M25" sqref="M25"/>
    </sheetView>
  </sheetViews>
  <sheetFormatPr defaultRowHeight="15" x14ac:dyDescent="0.25"/>
  <cols>
    <col min="1" max="1" width="13.85546875" customWidth="1"/>
    <col min="6" max="6" width="11.140625" bestFit="1" customWidth="1"/>
    <col min="9" max="9" width="16.5703125" customWidth="1"/>
  </cols>
  <sheetData>
    <row r="2" spans="1:16" x14ac:dyDescent="0.25">
      <c r="A2" s="3" t="s">
        <v>0</v>
      </c>
      <c r="B2" s="5" t="s">
        <v>1</v>
      </c>
      <c r="C2" s="6"/>
      <c r="D2" s="6"/>
      <c r="E2" s="7"/>
      <c r="F2" s="3" t="s">
        <v>2</v>
      </c>
      <c r="G2" s="3" t="s">
        <v>3</v>
      </c>
      <c r="I2" s="1" t="s">
        <v>15</v>
      </c>
      <c r="J2" s="1">
        <f>4</f>
        <v>4</v>
      </c>
    </row>
    <row r="3" spans="1:16" x14ac:dyDescent="0.25">
      <c r="A3" s="4"/>
      <c r="B3" s="1">
        <v>1</v>
      </c>
      <c r="C3" s="1">
        <v>2</v>
      </c>
      <c r="D3" s="1">
        <v>3</v>
      </c>
      <c r="E3" s="1">
        <v>4</v>
      </c>
      <c r="F3" s="4"/>
      <c r="G3" s="4"/>
      <c r="I3" s="1" t="s">
        <v>12</v>
      </c>
      <c r="J3" s="1">
        <v>2</v>
      </c>
    </row>
    <row r="4" spans="1:16" x14ac:dyDescent="0.25">
      <c r="A4" s="1" t="s">
        <v>4</v>
      </c>
      <c r="B4" s="1">
        <v>15.66</v>
      </c>
      <c r="C4" s="1">
        <v>21.33</v>
      </c>
      <c r="D4" s="1">
        <v>15.33</v>
      </c>
      <c r="E4" s="1">
        <v>9</v>
      </c>
      <c r="F4" s="1">
        <f>SUM(B4:E4)</f>
        <v>61.319999999999993</v>
      </c>
      <c r="G4" s="1">
        <f>AVERAGE(B4:E4)</f>
        <v>15.329999999999998</v>
      </c>
      <c r="I4" s="1" t="s">
        <v>13</v>
      </c>
      <c r="J4" s="1">
        <v>3</v>
      </c>
    </row>
    <row r="5" spans="1:16" x14ac:dyDescent="0.25">
      <c r="A5" s="1" t="s">
        <v>5</v>
      </c>
      <c r="B5" s="1">
        <v>20</v>
      </c>
      <c r="C5" s="1">
        <v>13.33</v>
      </c>
      <c r="D5" s="1">
        <v>12.33</v>
      </c>
      <c r="E5" s="1">
        <v>8.66</v>
      </c>
      <c r="F5" s="1">
        <f t="shared" ref="F5:F9" si="0">SUM(B5:E5)</f>
        <v>54.319999999999993</v>
      </c>
      <c r="G5" s="1">
        <f t="shared" ref="G5:G9" si="1">AVERAGE(B5:E5)</f>
        <v>13.579999999999998</v>
      </c>
      <c r="I5" s="1" t="s">
        <v>16</v>
      </c>
      <c r="J5" s="1">
        <f>F10^2/(J2*J3*J4)</f>
        <v>2866.0647041666666</v>
      </c>
    </row>
    <row r="6" spans="1:16" x14ac:dyDescent="0.25">
      <c r="A6" s="1" t="s">
        <v>6</v>
      </c>
      <c r="B6" s="1">
        <v>13</v>
      </c>
      <c r="C6" s="1">
        <v>11.66</v>
      </c>
      <c r="D6" s="1">
        <v>11</v>
      </c>
      <c r="E6" s="1">
        <v>9</v>
      </c>
      <c r="F6" s="1">
        <f t="shared" si="0"/>
        <v>44.66</v>
      </c>
      <c r="G6" s="1">
        <f t="shared" si="1"/>
        <v>11.164999999999999</v>
      </c>
    </row>
    <row r="7" spans="1:16" x14ac:dyDescent="0.25">
      <c r="A7" s="1" t="s">
        <v>7</v>
      </c>
      <c r="B7" s="1">
        <v>7.66</v>
      </c>
      <c r="C7" s="1">
        <v>10.33</v>
      </c>
      <c r="D7" s="1">
        <v>10.33</v>
      </c>
      <c r="E7" s="1">
        <v>8</v>
      </c>
      <c r="F7" s="1">
        <f t="shared" si="0"/>
        <v>36.32</v>
      </c>
      <c r="G7" s="1">
        <f t="shared" si="1"/>
        <v>9.08</v>
      </c>
      <c r="I7" s="1" t="s">
        <v>17</v>
      </c>
      <c r="J7" s="1" t="s">
        <v>18</v>
      </c>
      <c r="K7" s="1" t="s">
        <v>19</v>
      </c>
      <c r="L7" s="1" t="s">
        <v>20</v>
      </c>
      <c r="M7" s="1" t="s">
        <v>21</v>
      </c>
      <c r="N7" s="1"/>
      <c r="O7" s="1" t="s">
        <v>22</v>
      </c>
      <c r="P7" s="1" t="s">
        <v>23</v>
      </c>
    </row>
    <row r="8" spans="1:16" x14ac:dyDescent="0.25">
      <c r="A8" s="1" t="s">
        <v>8</v>
      </c>
      <c r="B8" s="1">
        <v>6</v>
      </c>
      <c r="C8" s="1">
        <v>6.66</v>
      </c>
      <c r="D8" s="1">
        <v>9</v>
      </c>
      <c r="E8" s="1">
        <v>8</v>
      </c>
      <c r="F8" s="1">
        <f t="shared" si="0"/>
        <v>29.66</v>
      </c>
      <c r="G8" s="1">
        <f t="shared" si="1"/>
        <v>7.415</v>
      </c>
      <c r="I8" s="1" t="s">
        <v>28</v>
      </c>
      <c r="J8" s="1">
        <f>J2-1</f>
        <v>3</v>
      </c>
      <c r="K8" s="1">
        <f>SUMSQ(B10:E10)/(J3*J4)-J5</f>
        <v>57.68214583333247</v>
      </c>
      <c r="L8" s="1">
        <f t="shared" ref="L8:L13" si="2">K8/J8</f>
        <v>19.227381944444158</v>
      </c>
      <c r="M8" s="1">
        <f>L8/L13</f>
        <v>2.4197737762087468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9</v>
      </c>
      <c r="B9" s="1">
        <v>7.33</v>
      </c>
      <c r="C9" s="1">
        <v>12</v>
      </c>
      <c r="D9" s="1">
        <v>9</v>
      </c>
      <c r="E9" s="1">
        <v>7.66</v>
      </c>
      <c r="F9" s="1">
        <f t="shared" si="0"/>
        <v>35.989999999999995</v>
      </c>
      <c r="G9" s="1">
        <f t="shared" si="1"/>
        <v>8.9974999999999987</v>
      </c>
      <c r="I9" s="1" t="s">
        <v>0</v>
      </c>
      <c r="J9" s="1">
        <f>J3*J4-1</f>
        <v>5</v>
      </c>
      <c r="K9" s="1">
        <f>SUMSQ(F4:F9)/J2-J5</f>
        <v>183.79992083333264</v>
      </c>
      <c r="L9" s="1">
        <f t="shared" si="2"/>
        <v>36.759984166666527</v>
      </c>
      <c r="M9" s="1">
        <f>L9/L13</f>
        <v>4.626258840510066</v>
      </c>
      <c r="N9" s="1" t="str">
        <f>IF(M9&lt;O9,"TN",IF(M9&lt;P9,"*","**"))</f>
        <v>**</v>
      </c>
      <c r="O9" s="1">
        <f>FINV(5%,$J9,$J13)</f>
        <v>2.9012945362361564</v>
      </c>
      <c r="P9" s="1">
        <f>FINV(1%,$J9,$J13)</f>
        <v>4.5556139846530046</v>
      </c>
    </row>
    <row r="10" spans="1:16" x14ac:dyDescent="0.25">
      <c r="A10" s="1" t="s">
        <v>10</v>
      </c>
      <c r="B10" s="1">
        <f>SUM(B4:B9)</f>
        <v>69.649999999999991</v>
      </c>
      <c r="C10" s="1">
        <f>SUM(C4:C9)</f>
        <v>75.309999999999988</v>
      </c>
      <c r="D10" s="1">
        <f>SUM(D4:D9)</f>
        <v>66.989999999999995</v>
      </c>
      <c r="E10" s="1">
        <f>SUM(E4:E9)</f>
        <v>50.319999999999993</v>
      </c>
      <c r="F10" s="1">
        <f>SUM(F4:F9)</f>
        <v>262.27</v>
      </c>
      <c r="G10" s="1"/>
      <c r="I10" s="1" t="s">
        <v>12</v>
      </c>
      <c r="J10" s="1">
        <f>J3-1</f>
        <v>1</v>
      </c>
      <c r="K10" s="1">
        <f>SUMSQ(E18:E19)/(J2*J4)-J5</f>
        <v>141.76620416666628</v>
      </c>
      <c r="L10" s="1">
        <f t="shared" si="2"/>
        <v>141.76620416666628</v>
      </c>
      <c r="M10" s="1">
        <f>L10/L13</f>
        <v>17.841333998895148</v>
      </c>
      <c r="N10" s="1" t="str">
        <f t="shared" ref="N10:N12" si="3">IF(M10&lt;O10,"TN",IF(M10&lt;P10,"*","**"))</f>
        <v>**</v>
      </c>
      <c r="O10" s="1">
        <f>FINV(5%,$J10,$J13)</f>
        <v>4.5430771652669701</v>
      </c>
      <c r="P10" s="1">
        <f>FINV(1%,$J10,$J13)</f>
        <v>8.6831168176389504</v>
      </c>
    </row>
    <row r="11" spans="1:16" x14ac:dyDescent="0.25">
      <c r="A11" s="1" t="s">
        <v>11</v>
      </c>
      <c r="B11" s="1">
        <f>AVERAGE(B4:B9)</f>
        <v>11.608333333333333</v>
      </c>
      <c r="C11" s="1">
        <f>AVERAGE(C4:C9)</f>
        <v>12.551666666666664</v>
      </c>
      <c r="D11" s="1">
        <f>AVERAGE(D4:D9)</f>
        <v>11.164999999999999</v>
      </c>
      <c r="E11" s="1">
        <f>AVERAGE(E4:E9)</f>
        <v>8.3866666666666649</v>
      </c>
      <c r="F11" s="1"/>
      <c r="G11" s="1"/>
      <c r="I11" s="1" t="s">
        <v>13</v>
      </c>
      <c r="J11" s="1">
        <f>J4-1</f>
        <v>2</v>
      </c>
      <c r="K11" s="1">
        <f>SUMSQ(B20:D20)/(J2*J3)-J5</f>
        <v>20.264358333332439</v>
      </c>
      <c r="L11" s="1">
        <f t="shared" si="2"/>
        <v>10.132179166666219</v>
      </c>
      <c r="M11" s="1">
        <f>L11/L13</f>
        <v>1.2751388365919458</v>
      </c>
      <c r="N11" s="1" t="str">
        <f t="shared" si="3"/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25</v>
      </c>
      <c r="J12" s="1">
        <f>J10*J11</f>
        <v>2</v>
      </c>
      <c r="K12" s="1">
        <f>K9-K10-K11</f>
        <v>21.769358333333912</v>
      </c>
      <c r="L12" s="1">
        <f t="shared" si="2"/>
        <v>10.884679166666956</v>
      </c>
      <c r="M12" s="1">
        <f>L12/L13</f>
        <v>1.3698412652356446</v>
      </c>
      <c r="N12" s="1" t="str">
        <f t="shared" si="3"/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26</v>
      </c>
      <c r="J13" s="1">
        <f>J14-J9-J8</f>
        <v>15</v>
      </c>
      <c r="K13" s="1">
        <f>K14-K9-K8</f>
        <v>119.18912916666886</v>
      </c>
      <c r="L13" s="1">
        <f t="shared" si="2"/>
        <v>7.9459419444445905</v>
      </c>
      <c r="M13" s="1"/>
      <c r="N13" s="1"/>
      <c r="O13" s="1"/>
      <c r="P13" s="1"/>
    </row>
    <row r="14" spans="1:16" x14ac:dyDescent="0.25">
      <c r="I14" s="1" t="s">
        <v>27</v>
      </c>
      <c r="J14" s="1">
        <f>(J2*J3*J4)-1</f>
        <v>23</v>
      </c>
      <c r="K14" s="1">
        <f>SUMSQ(B4:E9)-J5</f>
        <v>360.67119583333397</v>
      </c>
      <c r="L14" s="1"/>
      <c r="M14" s="1"/>
      <c r="N14" s="1"/>
      <c r="O14" s="1"/>
      <c r="P14" s="1"/>
    </row>
    <row r="16" spans="1:16" x14ac:dyDescent="0.25">
      <c r="A16" s="1" t="s">
        <v>12</v>
      </c>
      <c r="B16" s="1"/>
      <c r="C16" s="1" t="s">
        <v>13</v>
      </c>
      <c r="D16" s="1"/>
      <c r="E16" s="3" t="s">
        <v>2</v>
      </c>
      <c r="F16" s="8" t="s">
        <v>11</v>
      </c>
      <c r="I16" s="1" t="s">
        <v>0</v>
      </c>
      <c r="J16" s="1" t="s">
        <v>3</v>
      </c>
      <c r="K16" s="1" t="s">
        <v>29</v>
      </c>
    </row>
    <row r="17" spans="1:12" x14ac:dyDescent="0.25">
      <c r="A17" s="1"/>
      <c r="B17" s="1">
        <v>1</v>
      </c>
      <c r="C17" s="1">
        <v>2</v>
      </c>
      <c r="D17" s="1">
        <v>3</v>
      </c>
      <c r="E17" s="4"/>
      <c r="F17" s="9"/>
      <c r="I17" s="1" t="s">
        <v>12</v>
      </c>
      <c r="J17" s="1"/>
      <c r="K17" s="1"/>
    </row>
    <row r="18" spans="1:12" x14ac:dyDescent="0.25">
      <c r="A18" s="1">
        <v>1</v>
      </c>
      <c r="B18" s="1">
        <f>SUM(F4)</f>
        <v>61.319999999999993</v>
      </c>
      <c r="C18" s="1">
        <f>SUM(F5)</f>
        <v>54.319999999999993</v>
      </c>
      <c r="D18" s="1">
        <f>SUM(F6)</f>
        <v>44.66</v>
      </c>
      <c r="E18" s="1">
        <f>SUM(B18:D18)</f>
        <v>160.29999999999998</v>
      </c>
      <c r="F18" s="1">
        <f>E18/12</f>
        <v>13.358333333333333</v>
      </c>
      <c r="I18" s="1" t="s">
        <v>30</v>
      </c>
      <c r="J18" s="1">
        <f>F18</f>
        <v>13.358333333333333</v>
      </c>
      <c r="K18" s="1" t="s">
        <v>38</v>
      </c>
      <c r="L18">
        <f>J19+J20</f>
        <v>10.946837131600821</v>
      </c>
    </row>
    <row r="19" spans="1:12" x14ac:dyDescent="0.25">
      <c r="A19" s="1">
        <v>2</v>
      </c>
      <c r="B19" s="1">
        <f>SUM(F7)</f>
        <v>36.32</v>
      </c>
      <c r="C19" s="1">
        <f>SUM(F8)</f>
        <v>29.66</v>
      </c>
      <c r="D19" s="1">
        <f>SUM(F9)</f>
        <v>35.989999999999995</v>
      </c>
      <c r="E19" s="1">
        <f t="shared" ref="E19:E20" si="4">SUM(B19:D19)</f>
        <v>101.97</v>
      </c>
      <c r="F19" s="1">
        <f>E19/12</f>
        <v>8.4975000000000005</v>
      </c>
      <c r="I19" s="1" t="s">
        <v>31</v>
      </c>
      <c r="J19" s="1">
        <f>F19</f>
        <v>8.4975000000000005</v>
      </c>
      <c r="K19" s="1" t="s">
        <v>39</v>
      </c>
      <c r="L19">
        <f>J18+J20</f>
        <v>15.807670464934153</v>
      </c>
    </row>
    <row r="20" spans="1:12" x14ac:dyDescent="0.25">
      <c r="A20" s="1" t="s">
        <v>14</v>
      </c>
      <c r="B20" s="1">
        <f>SUM(B18:B19)</f>
        <v>97.639999999999986</v>
      </c>
      <c r="C20" s="1">
        <f>SUM(C18:C19)</f>
        <v>83.97999999999999</v>
      </c>
      <c r="D20" s="1">
        <f>SUM(D18:D19)</f>
        <v>80.649999999999991</v>
      </c>
      <c r="E20" s="1">
        <f t="shared" si="4"/>
        <v>262.27</v>
      </c>
      <c r="G20" t="s">
        <v>36</v>
      </c>
      <c r="H20">
        <v>3.01</v>
      </c>
      <c r="I20" s="1" t="s">
        <v>32</v>
      </c>
      <c r="J20" s="1">
        <f>H20*((L13/12)^0.5)</f>
        <v>2.4493371316008208</v>
      </c>
      <c r="K20" s="1"/>
    </row>
    <row r="21" spans="1:12" x14ac:dyDescent="0.25">
      <c r="A21" s="1" t="s">
        <v>11</v>
      </c>
      <c r="B21" s="1">
        <f>B20/8</f>
        <v>12.204999999999998</v>
      </c>
      <c r="C21" s="1">
        <f t="shared" ref="C21:D21" si="5">C20/8</f>
        <v>10.497499999999999</v>
      </c>
      <c r="D21" s="1">
        <f t="shared" si="5"/>
        <v>10.081249999999999</v>
      </c>
      <c r="I21" s="1" t="s">
        <v>13</v>
      </c>
      <c r="J21" s="1"/>
      <c r="K21" s="1"/>
    </row>
    <row r="22" spans="1:12" x14ac:dyDescent="0.25">
      <c r="I22" s="1" t="s">
        <v>33</v>
      </c>
      <c r="J22" s="1">
        <f>B21</f>
        <v>12.204999999999998</v>
      </c>
      <c r="K22" s="1" t="s">
        <v>38</v>
      </c>
      <c r="L22">
        <f>J24+J25</f>
        <v>15.25384841509878</v>
      </c>
    </row>
    <row r="23" spans="1:12" x14ac:dyDescent="0.25">
      <c r="I23" s="1" t="s">
        <v>34</v>
      </c>
      <c r="J23" s="1">
        <f>C21</f>
        <v>10.497499999999999</v>
      </c>
      <c r="K23" s="1" t="s">
        <v>38</v>
      </c>
      <c r="L23">
        <f>J23+J25</f>
        <v>15.670098415098781</v>
      </c>
    </row>
    <row r="24" spans="1:12" x14ac:dyDescent="0.25">
      <c r="I24" s="1" t="s">
        <v>35</v>
      </c>
      <c r="J24" s="1">
        <f>D21</f>
        <v>10.081249999999999</v>
      </c>
      <c r="K24" s="1" t="s">
        <v>38</v>
      </c>
      <c r="L24">
        <f>J22+J25</f>
        <v>17.377598415098781</v>
      </c>
    </row>
    <row r="25" spans="1:12" x14ac:dyDescent="0.25">
      <c r="G25" t="s">
        <v>37</v>
      </c>
      <c r="H25">
        <v>3.67</v>
      </c>
      <c r="I25" s="1" t="s">
        <v>32</v>
      </c>
      <c r="J25" s="1">
        <f>H25*((L13/J2)^0.5)</f>
        <v>5.1725984150987818</v>
      </c>
      <c r="K25" s="1"/>
    </row>
  </sheetData>
  <mergeCells count="6">
    <mergeCell ref="A2:A3"/>
    <mergeCell ref="B2:E2"/>
    <mergeCell ref="F2:F3"/>
    <mergeCell ref="G2:G3"/>
    <mergeCell ref="F16:F17"/>
    <mergeCell ref="E16:E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rafikawn</dc:creator>
  <cp:lastModifiedBy>DARIAL</cp:lastModifiedBy>
  <dcterms:created xsi:type="dcterms:W3CDTF">2023-05-17T12:18:32Z</dcterms:created>
  <dcterms:modified xsi:type="dcterms:W3CDTF">2023-08-14T10:04:09Z</dcterms:modified>
</cp:coreProperties>
</file>